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480" windowHeight="8355"/>
  </bookViews>
  <sheets>
    <sheet name="Avance fisico " sheetId="10" r:id="rId1"/>
    <sheet name="Hoja2" sheetId="12" state="hidden" r:id="rId2"/>
    <sheet name="Hoja1" sheetId="11" r:id="rId3"/>
    <sheet name="Hoja3" sheetId="13" r:id="rId4"/>
  </sheets>
  <externalReferences>
    <externalReference r:id="rId5"/>
  </externalReferences>
  <definedNames>
    <definedName name="_xlnm.Print_Titles" localSheetId="0">'Avance fisico '!$1:$6</definedName>
  </definedNames>
  <calcPr calcId="145621"/>
</workbook>
</file>

<file path=xl/calcChain.xml><?xml version="1.0" encoding="utf-8"?>
<calcChain xmlns="http://schemas.openxmlformats.org/spreadsheetml/2006/main">
  <c r="R8" i="10" l="1"/>
  <c r="R14" i="10"/>
  <c r="R10" i="10" l="1"/>
  <c r="R9" i="10"/>
  <c r="D3" i="13" l="1"/>
  <c r="E4" i="12"/>
  <c r="H30" i="13" s="1"/>
  <c r="AC9" i="10"/>
  <c r="E3" i="12" s="1"/>
  <c r="H29" i="13" s="1"/>
  <c r="AC8" i="10"/>
  <c r="E5" i="12" s="1"/>
  <c r="H31" i="13" s="1"/>
  <c r="AC7" i="10"/>
  <c r="AC3" i="10"/>
  <c r="M14" i="10" l="1"/>
  <c r="C3" i="12" l="1"/>
  <c r="H14" i="10" l="1"/>
  <c r="H8" i="10"/>
  <c r="M8" i="10" s="1"/>
  <c r="AA17" i="10" l="1"/>
  <c r="Z17" i="10" s="1"/>
  <c r="AD9" i="10" s="1"/>
  <c r="F3" i="12" s="1"/>
  <c r="M29" i="13" s="1"/>
  <c r="Y17" i="10"/>
  <c r="X17" i="10" s="1"/>
  <c r="U17" i="10"/>
  <c r="T17" i="10" s="1"/>
  <c r="P17" i="10"/>
  <c r="O17" i="10" s="1"/>
  <c r="N17" i="10" s="1"/>
  <c r="K17" i="10"/>
  <c r="J17" i="10" s="1"/>
  <c r="I17" i="10" s="1"/>
  <c r="AE9" i="10" l="1"/>
  <c r="G3" i="12" s="1"/>
  <c r="N29" i="13" s="1"/>
  <c r="S17" i="10"/>
  <c r="AA15" i="10"/>
  <c r="Z15" i="10" s="1"/>
  <c r="Y7" i="10"/>
  <c r="X7" i="10" s="1"/>
  <c r="AA7" i="10"/>
  <c r="Z7" i="10" s="1"/>
  <c r="Y8" i="10"/>
  <c r="X8" i="10" s="1"/>
  <c r="AA8" i="10"/>
  <c r="Z8" i="10" s="1"/>
  <c r="Y9" i="10"/>
  <c r="X9" i="10" s="1"/>
  <c r="AA9" i="10"/>
  <c r="Z9" i="10" s="1"/>
  <c r="Y10" i="10"/>
  <c r="X10" i="10" s="1"/>
  <c r="AA10" i="10"/>
  <c r="Z10" i="10" s="1"/>
  <c r="Y11" i="10"/>
  <c r="X11" i="10" s="1"/>
  <c r="AA11" i="10"/>
  <c r="Z11" i="10" s="1"/>
  <c r="Y12" i="10"/>
  <c r="X12" i="10" s="1"/>
  <c r="AA12" i="10"/>
  <c r="Z12" i="10" s="1"/>
  <c r="Y13" i="10"/>
  <c r="X13" i="10" s="1"/>
  <c r="AA13" i="10"/>
  <c r="Z13" i="10" s="1"/>
  <c r="Y14" i="10"/>
  <c r="X14" i="10" s="1"/>
  <c r="AA14" i="10"/>
  <c r="Z14" i="10" s="1"/>
  <c r="Y15" i="10"/>
  <c r="X15" i="10" s="1"/>
  <c r="Y16" i="10"/>
  <c r="X16" i="10" s="1"/>
  <c r="AA16" i="10"/>
  <c r="Z16" i="10" s="1"/>
  <c r="U7" i="10"/>
  <c r="T7" i="10" s="1"/>
  <c r="U8" i="10"/>
  <c r="T8" i="10" s="1"/>
  <c r="S8" i="10" s="1"/>
  <c r="U9" i="10"/>
  <c r="T9" i="10" s="1"/>
  <c r="S9" i="10" s="1"/>
  <c r="U10" i="10"/>
  <c r="T10" i="10" s="1"/>
  <c r="S10" i="10" s="1"/>
  <c r="U11" i="10"/>
  <c r="T11" i="10" s="1"/>
  <c r="S11" i="10" s="1"/>
  <c r="U12" i="10"/>
  <c r="T12" i="10" s="1"/>
  <c r="U13" i="10"/>
  <c r="T13" i="10" s="1"/>
  <c r="S13" i="10" s="1"/>
  <c r="U14" i="10"/>
  <c r="T14" i="10" s="1"/>
  <c r="S14" i="10" s="1"/>
  <c r="U15" i="10"/>
  <c r="T15" i="10" s="1"/>
  <c r="S15" i="10" s="1"/>
  <c r="U16" i="10"/>
  <c r="T16" i="10" s="1"/>
  <c r="S16" i="10" s="1"/>
  <c r="P7" i="10"/>
  <c r="O7" i="10" s="1"/>
  <c r="N7" i="10" s="1"/>
  <c r="P8" i="10"/>
  <c r="O8" i="10" s="1"/>
  <c r="P9" i="10"/>
  <c r="O9" i="10" s="1"/>
  <c r="N9" i="10" s="1"/>
  <c r="P10" i="10"/>
  <c r="O10" i="10" s="1"/>
  <c r="N10" i="10" s="1"/>
  <c r="P11" i="10"/>
  <c r="O11" i="10" s="1"/>
  <c r="N11" i="10" s="1"/>
  <c r="P12" i="10"/>
  <c r="O12" i="10" s="1"/>
  <c r="N12" i="10" s="1"/>
  <c r="P13" i="10"/>
  <c r="O13" i="10" s="1"/>
  <c r="N13" i="10" s="1"/>
  <c r="P14" i="10"/>
  <c r="O14" i="10" s="1"/>
  <c r="N14" i="10" s="1"/>
  <c r="P15" i="10"/>
  <c r="O15" i="10" s="1"/>
  <c r="N15" i="10" s="1"/>
  <c r="P16" i="10"/>
  <c r="O16" i="10" s="1"/>
  <c r="N16" i="10" s="1"/>
  <c r="K7" i="10"/>
  <c r="J7" i="10" s="1"/>
  <c r="I7" i="10" s="1"/>
  <c r="K9" i="10"/>
  <c r="J9" i="10" s="1"/>
  <c r="I9" i="10" s="1"/>
  <c r="K10" i="10"/>
  <c r="J10" i="10" s="1"/>
  <c r="I10" i="10" s="1"/>
  <c r="K11" i="10"/>
  <c r="J11" i="10" s="1"/>
  <c r="I11" i="10" s="1"/>
  <c r="K12" i="10"/>
  <c r="J12" i="10" s="1"/>
  <c r="I12" i="10" s="1"/>
  <c r="K13" i="10"/>
  <c r="J13" i="10" s="1"/>
  <c r="I13" i="10" s="1"/>
  <c r="K14" i="10"/>
  <c r="J14" i="10" s="1"/>
  <c r="I14" i="10" s="1"/>
  <c r="K15" i="10"/>
  <c r="J15" i="10" s="1"/>
  <c r="I15" i="10" s="1"/>
  <c r="K16" i="10"/>
  <c r="J16" i="10" s="1"/>
  <c r="I16" i="10" s="1"/>
  <c r="AD8" i="10" l="1"/>
  <c r="F5" i="12" s="1"/>
  <c r="M31" i="13" s="1"/>
  <c r="AE8" i="10"/>
  <c r="G5" i="12" s="1"/>
  <c r="N31" i="13" s="1"/>
  <c r="S12" i="10"/>
  <c r="AE7" i="10"/>
  <c r="G4" i="12" s="1"/>
  <c r="N30" i="13" s="1"/>
  <c r="S7" i="10"/>
  <c r="B15" i="12"/>
  <c r="AD7" i="10"/>
  <c r="F4" i="12" s="1"/>
  <c r="M30" i="13" s="1"/>
  <c r="B3" i="12"/>
  <c r="B4" i="12" s="1"/>
  <c r="N8" i="10"/>
  <c r="C11" i="12" s="1"/>
  <c r="B11" i="12"/>
  <c r="K8" i="10"/>
  <c r="J8" i="10" s="1"/>
  <c r="C15" i="12" l="1"/>
  <c r="B16" i="12" s="1"/>
  <c r="B12" i="12"/>
  <c r="I8" i="10"/>
  <c r="C7" i="12" s="1"/>
  <c r="B7" i="12"/>
  <c r="B8" i="12" l="1"/>
</calcChain>
</file>

<file path=xl/sharedStrings.xml><?xml version="1.0" encoding="utf-8"?>
<sst xmlns="http://schemas.openxmlformats.org/spreadsheetml/2006/main" count="83" uniqueCount="62">
  <si>
    <t>Meta</t>
  </si>
  <si>
    <t>Avance físico de la Meta anual</t>
  </si>
  <si>
    <t>Avance físico de la Meta del cuatrienio</t>
  </si>
  <si>
    <t>DEFINICIÓN
→</t>
  </si>
  <si>
    <t>indicador</t>
  </si>
  <si>
    <t>Meta Cuatrenio</t>
  </si>
  <si>
    <t>P</t>
  </si>
  <si>
    <t>E</t>
  </si>
  <si>
    <t>TABLERO DE CONTROL</t>
  </si>
  <si>
    <t xml:space="preserve">Programa </t>
  </si>
  <si>
    <t>Subprograma</t>
  </si>
  <si>
    <t>A</t>
  </si>
  <si>
    <t>Transporte Marítimo</t>
  </si>
  <si>
    <t>A 2015 haber incentivado el uso de mecanismos alternos de transporte, mediante la generación de 300 metros de ciclo ruta</t>
  </si>
  <si>
    <t>A 2015 haber mejorado y/o rehabilitado 1.600 metros lineales de vías en el departamento</t>
  </si>
  <si>
    <t>A 2015 haber generado espacios nuevos para tránsito vehicular mediante la construcción de 150 metros lineales de vías en el departamento</t>
  </si>
  <si>
    <t>A 2015 haber conservado y mantenido 700 metros lineales de vías en el departamento</t>
  </si>
  <si>
    <t xml:space="preserve">A 2015 haber mejorado (dragado) la Infraestructura del canal de acceso  a los muelles en el departamental (1 en San Andrés y 1 en Providencia) </t>
  </si>
  <si>
    <t>Número Canal de Acceso mejorado (dragado)</t>
  </si>
  <si>
    <t>Metros lineales de ciclo ruta generada.</t>
  </si>
  <si>
    <t>Metros lineales de vías rehabilitados y/o mejorados</t>
  </si>
  <si>
    <t>Metros lineales de vías construidos</t>
  </si>
  <si>
    <t>Metros lineales de vías mantenidas</t>
  </si>
  <si>
    <t>MAS Y MEJOR INFRAESTRUCTURA PARA EL DESARROLLO</t>
  </si>
  <si>
    <t>Grandes Obras de  Infraestructura Públicas</t>
  </si>
  <si>
    <t>Alcantarillado Pluvial</t>
  </si>
  <si>
    <t>A 2015 haber construido la vía perimetral del Cliff, incluye el mejoramiento de entorno</t>
  </si>
  <si>
    <t>A 2015 haber  Implementado al menos dos soluciones integrales de recuperación de playas en el Departamento</t>
  </si>
  <si>
    <t>A 2015 haber Incrementado en 1200 ml la cobertura de alcantarillado pluvial en el casco urbano</t>
  </si>
  <si>
    <t>A 2015 haber prestado servicio de mantenimiento y operación al 100% de los sistemas existentes para evacuación de aguas lluvias en la  Isla de San Andrés</t>
  </si>
  <si>
    <t xml:space="preserve">A 2015 haber elaborado los estudios y diseños del manejo de aguas lluvias en la zona rural de la Isla </t>
  </si>
  <si>
    <t>Vía propuesta del Cliff construida</t>
  </si>
  <si>
    <t>Número de soluciones integrales implementadas para  la recuperación de playas en el departamento (Implica la erosión del borde costero insular, revegetalización y reforestación de playas).</t>
  </si>
  <si>
    <t>Ml incrementado en el casco urbano</t>
  </si>
  <si>
    <t xml:space="preserve">Porcentaje de mantenimiento realizado </t>
  </si>
  <si>
    <t>Número de estudios elaborados</t>
  </si>
  <si>
    <t>2.038,95</t>
  </si>
  <si>
    <t>TODO SE MUEVE Y AVANZA CON ORDEN Y SEGURIDAD</t>
  </si>
  <si>
    <t>VIA LIBRE PARA LA CONVIVENCIA Y EL ENCUENTRO CIUDADANO</t>
  </si>
  <si>
    <t>Andenes, Plaza y Parques</t>
  </si>
  <si>
    <t>a</t>
  </si>
  <si>
    <t>A 2015 haber rehabilitado 300 metros lineales de anden</t>
  </si>
  <si>
    <t>Metros lineales de anden rehabilitados</t>
  </si>
  <si>
    <t>Movilidad y transporte vial</t>
  </si>
  <si>
    <t>TABLERO DE CONTROL TURISMO EN EL CUATRIENIO</t>
  </si>
  <si>
    <t xml:space="preserve">Ejecutado </t>
  </si>
  <si>
    <t>Sin ejecutar</t>
  </si>
  <si>
    <t>TABLERO DE CONTROL TURISMO 2012</t>
  </si>
  <si>
    <t>TABLERO DE CONTROL TURISMO 2013</t>
  </si>
  <si>
    <t>TABLERO DE CONTROL TURISMO 2014</t>
  </si>
  <si>
    <t>CUATRIENIO</t>
  </si>
  <si>
    <t>INFORME EJECUTIVO                                                                                 PLAN DE DESARROLLO DEPARTAMENTAL  2012 -2015</t>
  </si>
  <si>
    <t>SECRETARIA</t>
  </si>
  <si>
    <t>FECHA DE CORTE</t>
  </si>
  <si>
    <t>SITUACION ENCONTRADA EN EL CUATRIENIO</t>
  </si>
  <si>
    <t>GRAFICO DEL AVANCE FISICO DE LA SECRETARIA EN EL CUATRIENIO</t>
  </si>
  <si>
    <t>GRAFICO DEL AVANCE FISICO DE LA SECRETARIA EN EL 2014</t>
  </si>
  <si>
    <t>SITUACION ENCONTRADA EN EL  2014</t>
  </si>
  <si>
    <t xml:space="preserve">GRAFICO DEL AVANCE FISICO DE LOS PROGRAMAS </t>
  </si>
  <si>
    <t>SEMAFORO DEL AVANCE FISICO DE LOS PROGRAMAS EN EL CUATRIENIO</t>
  </si>
  <si>
    <t>INFRAESTRUCTURA</t>
  </si>
  <si>
    <t>SECRETARIA DE PLANEACION -FECHA DE CORTE DICIEMBRE 31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</si>
</sst>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rgb="FFFFFFFF"/>
      <name val="Arial Narrow"/>
      <family val="2"/>
    </font>
    <font>
      <sz val="36"/>
      <color theme="1"/>
      <name val="Arial Narrow"/>
      <family val="2"/>
    </font>
    <font>
      <sz val="8"/>
      <color rgb="FF00000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sz val="16"/>
      <color theme="1"/>
      <name val="Arial Narrow"/>
      <family val="2"/>
    </font>
    <font>
      <sz val="9"/>
      <name val="Arial"/>
      <family val="2"/>
    </font>
    <font>
      <b/>
      <sz val="11"/>
      <color rgb="FFFA7D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 Narrow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9EA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5" fillId="7" borderId="11" applyNumberFormat="0" applyAlignment="0" applyProtection="0"/>
    <xf numFmtId="0" fontId="3" fillId="8" borderId="0" applyNumberFormat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0" fillId="2" borderId="0" xfId="0" applyFill="1"/>
    <xf numFmtId="0" fontId="6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justify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 applyProtection="1">
      <alignment horizontal="center" vertical="center"/>
      <protection hidden="1"/>
    </xf>
    <xf numFmtId="1" fontId="13" fillId="0" borderId="1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1" fontId="10" fillId="6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4" fillId="0" borderId="1" xfId="1" applyNumberFormat="1" applyFont="1" applyFill="1" applyBorder="1" applyAlignment="1">
      <alignment horizontal="center" vertical="center"/>
    </xf>
    <xf numFmtId="0" fontId="16" fillId="7" borderId="14" xfId="2" applyFont="1" applyBorder="1" applyAlignment="1">
      <alignment vertical="justify" wrapText="1"/>
    </xf>
    <xf numFmtId="0" fontId="17" fillId="0" borderId="0" xfId="0" applyFont="1"/>
    <xf numFmtId="0" fontId="18" fillId="0" borderId="0" xfId="0" applyFont="1"/>
    <xf numFmtId="0" fontId="19" fillId="8" borderId="15" xfId="3" applyFont="1" applyBorder="1"/>
    <xf numFmtId="0" fontId="19" fillId="0" borderId="0" xfId="0" applyFont="1"/>
    <xf numFmtId="0" fontId="19" fillId="8" borderId="17" xfId="3" applyFont="1" applyBorder="1"/>
    <xf numFmtId="0" fontId="20" fillId="7" borderId="14" xfId="2" applyFont="1" applyBorder="1" applyAlignment="1">
      <alignment vertical="justify" wrapText="1"/>
    </xf>
    <xf numFmtId="0" fontId="0" fillId="9" borderId="0" xfId="0" applyFill="1"/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>
      <alignment vertical="center" wrapText="1"/>
    </xf>
    <xf numFmtId="3" fontId="21" fillId="2" borderId="18" xfId="0" applyNumberFormat="1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justify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/>
    </xf>
    <xf numFmtId="3" fontId="14" fillId="0" borderId="18" xfId="1" applyNumberFormat="1" applyFont="1" applyFill="1" applyBorder="1" applyAlignment="1">
      <alignment horizontal="center" vertical="center"/>
    </xf>
    <xf numFmtId="1" fontId="13" fillId="0" borderId="18" xfId="0" applyNumberFormat="1" applyFont="1" applyFill="1" applyBorder="1" applyAlignment="1" applyProtection="1">
      <alignment horizontal="center" vertical="center"/>
      <protection hidden="1"/>
    </xf>
    <xf numFmtId="1" fontId="13" fillId="0" borderId="18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 applyProtection="1">
      <alignment vertical="center"/>
      <protection hidden="1"/>
    </xf>
    <xf numFmtId="165" fontId="19" fillId="8" borderId="18" xfId="3" applyNumberFormat="1" applyFont="1" applyBorder="1"/>
    <xf numFmtId="165" fontId="19" fillId="8" borderId="1" xfId="3" applyNumberFormat="1" applyFont="1" applyBorder="1" applyAlignment="1">
      <alignment vertic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1" fontId="2" fillId="0" borderId="18" xfId="1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2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/>
    <xf numFmtId="1" fontId="4" fillId="0" borderId="0" xfId="0" applyNumberFormat="1" applyFont="1" applyFill="1"/>
    <xf numFmtId="0" fontId="19" fillId="10" borderId="1" xfId="0" applyFont="1" applyFill="1" applyBorder="1"/>
    <xf numFmtId="0" fontId="0" fillId="6" borderId="1" xfId="0" applyFill="1" applyBorder="1" applyAlignment="1">
      <alignment horizontal="center"/>
    </xf>
    <xf numFmtId="0" fontId="22" fillId="0" borderId="1" xfId="0" applyFont="1" applyBorder="1"/>
    <xf numFmtId="2" fontId="0" fillId="0" borderId="1" xfId="0" applyNumberFormat="1" applyBorder="1"/>
    <xf numFmtId="0" fontId="22" fillId="0" borderId="2" xfId="0" applyFont="1" applyBorder="1"/>
    <xf numFmtId="2" fontId="0" fillId="0" borderId="2" xfId="0" applyNumberFormat="1" applyBorder="1"/>
    <xf numFmtId="0" fontId="22" fillId="0" borderId="0" xfId="0" applyFont="1" applyBorder="1"/>
    <xf numFmtId="2" fontId="0" fillId="0" borderId="0" xfId="0" applyNumberFormat="1" applyBorder="1"/>
    <xf numFmtId="0" fontId="22" fillId="0" borderId="8" xfId="0" applyFont="1" applyBorder="1"/>
    <xf numFmtId="2" fontId="0" fillId="0" borderId="8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9" fillId="10" borderId="0" xfId="0" applyFont="1" applyFill="1" applyBorder="1"/>
    <xf numFmtId="0" fontId="0" fillId="6" borderId="34" xfId="0" applyFill="1" applyBorder="1" applyAlignment="1">
      <alignment horizontal="center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2" fontId="4" fillId="0" borderId="38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38" xfId="0" applyBorder="1" applyAlignment="1"/>
    <xf numFmtId="0" fontId="0" fillId="0" borderId="43" xfId="0" applyBorder="1" applyAlignment="1"/>
    <xf numFmtId="0" fontId="0" fillId="0" borderId="46" xfId="0" applyBorder="1" applyAlignment="1"/>
    <xf numFmtId="0" fontId="21" fillId="2" borderId="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justify" wrapText="1"/>
    </xf>
    <xf numFmtId="0" fontId="1" fillId="5" borderId="6" xfId="0" applyFont="1" applyFill="1" applyBorder="1" applyAlignment="1">
      <alignment horizontal="center" vertical="justify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0" fillId="7" borderId="12" xfId="2" applyFont="1" applyBorder="1" applyAlignment="1">
      <alignment horizontal="center" vertical="justify" wrapText="1"/>
    </xf>
    <xf numFmtId="0" fontId="20" fillId="7" borderId="13" xfId="2" applyFont="1" applyBorder="1" applyAlignment="1">
      <alignment horizontal="center" vertical="justify" wrapText="1"/>
    </xf>
    <xf numFmtId="164" fontId="19" fillId="8" borderId="16" xfId="3" applyNumberFormat="1" applyFont="1" applyBorder="1" applyAlignment="1">
      <alignment horizontal="center" vertical="center"/>
    </xf>
    <xf numFmtId="164" fontId="19" fillId="8" borderId="19" xfId="3" applyNumberFormat="1" applyFont="1" applyBorder="1" applyAlignment="1">
      <alignment horizontal="center" vertical="center"/>
    </xf>
    <xf numFmtId="0" fontId="16" fillId="7" borderId="12" xfId="2" applyFont="1" applyBorder="1" applyAlignment="1">
      <alignment horizontal="center" vertical="justify" wrapText="1"/>
    </xf>
    <xf numFmtId="0" fontId="16" fillId="7" borderId="13" xfId="2" applyFont="1" applyBorder="1" applyAlignment="1">
      <alignment horizontal="center" vertical="justify" wrapText="1"/>
    </xf>
    <xf numFmtId="0" fontId="22" fillId="0" borderId="3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4">
    <cellStyle name="40% - Énfasis2" xfId="3" builtinId="35"/>
    <cellStyle name="Cálculo" xfId="2" builtinId="22"/>
    <cellStyle name="Normal" xfId="0" builtinId="0"/>
    <cellStyle name="Porcentaje" xfId="1" builtinId="5"/>
  </cellStyles>
  <dxfs count="17">
    <dxf>
      <font>
        <color auto="1"/>
      </font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Avance físico de la Meta </a:t>
            </a:r>
            <a:r>
              <a:rPr lang="es-CO" sz="1800" b="1" i="0" baseline="0">
                <a:effectLst/>
              </a:rPr>
              <a:t>2013</a:t>
            </a:r>
            <a:endParaRPr lang="es-CO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INFRAESTRUCTURA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delete val="1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Hoja2!$A$10:$A$12</c:f>
              <c:strCache>
                <c:ptCount val="3"/>
                <c:pt idx="0">
                  <c:v>TABLERO DE CONTROL TURISMO 2013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Hoja2!$B$10:$B$12</c:f>
              <c:numCache>
                <c:formatCode>_(* #,##0.0_);_(* \(#,##0.0\);_(* "-"??_);_(@_)</c:formatCode>
                <c:ptCount val="3"/>
                <c:pt idx="1">
                  <c:v>6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Avance físico de la Meta </a:t>
            </a:r>
            <a:r>
              <a:rPr lang="es-CO" sz="1800" b="1" i="0" baseline="0">
                <a:effectLst/>
              </a:rPr>
              <a:t>2012</a:t>
            </a:r>
            <a:endParaRPr lang="es-CO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INFRAESTRUCTURA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delete val="1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Hoja2!$A$6:$A$8</c:f>
              <c:strCache>
                <c:ptCount val="3"/>
                <c:pt idx="0">
                  <c:v>TABLERO DE CONTROL TURISMO 2012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Hoja2!$B$6:$B$8</c:f>
              <c:numCache>
                <c:formatCode>_(* #,##0.0_);_(* \(#,##0.0\);_(* "-"??_);_(@_)</c:formatCode>
                <c:ptCount val="3"/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600"/>
              <a:t>Avance físico de la Meta del cuatrienio INFRAESTRUCTURA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delete val="1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Hoja2!$A$2:$A$4</c:f>
              <c:strCache>
                <c:ptCount val="3"/>
                <c:pt idx="0">
                  <c:v>TABLERO DE CONTROL TURISMO EN EL CUATRIENIO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Hoja2!$B$2:$B$4</c:f>
              <c:numCache>
                <c:formatCode>_(* #,##0.0_);_(* \(#,##0.0\);_(* "-"??_);_(@_)</c:formatCode>
                <c:ptCount val="3"/>
                <c:pt idx="1">
                  <c:v>5.75</c:v>
                </c:pt>
                <c:pt idx="2">
                  <c:v>5.25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Avance físico de la Meta </a:t>
            </a:r>
            <a:r>
              <a:rPr lang="es-CO" sz="1800" b="1" i="0" baseline="0">
                <a:effectLst/>
              </a:rPr>
              <a:t>2014</a:t>
            </a:r>
            <a:endParaRPr lang="es-CO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INFRAESTRUCTURA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delete val="1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Hoja2!$A$14:$A$16</c:f>
              <c:strCache>
                <c:ptCount val="3"/>
                <c:pt idx="0">
                  <c:v>TABLERO DE CONTROL TURISMO 2014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Hoja2!$B$14:$B$16</c:f>
              <c:numCache>
                <c:formatCode>_(* #,##0.0_);_(* \(#,##0.0\);_(* "-"??_);_(@_)</c:formatCode>
                <c:ptCount val="3"/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9376395747141777"/>
          <c:y val="0.10097657604120243"/>
          <c:w val="0.47861520134841906"/>
          <c:h val="0.89063767972399677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Hoja2!$F$2</c:f>
              <c:strCache>
                <c:ptCount val="1"/>
                <c:pt idx="0">
                  <c:v>CUATRIENIO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5.0219711236660402E-3"/>
                  <c:y val="0.10463449494555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598870056497179E-2"/>
                  <c:y val="-3.3003300330033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87884494664251E-2"/>
                  <c:y val="-1.8681946934850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05901310358805E-3"/>
                  <c:y val="3.505834047971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2578616352201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677685091343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2.640264026402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Hoja2!$E$3:$E$5</c:f>
              <c:strCache>
                <c:ptCount val="3"/>
                <c:pt idx="0">
                  <c:v>VIA LIBRE PARA LA CONVIVENCIA Y EL ENCUENTRO CIUDADANO</c:v>
                </c:pt>
                <c:pt idx="1">
                  <c:v>TODO SE MUEVE Y AVANZA CON ORDEN Y SEGURIDAD</c:v>
                </c:pt>
                <c:pt idx="2">
                  <c:v>MAS Y MEJOR INFRAESTRUCTURA PARA EL DESARROLLO</c:v>
                </c:pt>
              </c:strCache>
            </c:strRef>
          </c:cat>
          <c:val>
            <c:numRef>
              <c:f>Hoja2!$F$3:$F$5</c:f>
              <c:numCache>
                <c:formatCode>0.00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35</c:v>
                </c:pt>
              </c:numCache>
            </c:numRef>
          </c:val>
        </c:ser>
        <c:ser>
          <c:idx val="0"/>
          <c:order val="1"/>
          <c:tx>
            <c:strRef>
              <c:f>Hoja2!$G$2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2.5109855618330201E-3"/>
                  <c:y val="-5.38639848236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087884494664164E-2"/>
                  <c:y val="-1.4446610015332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87884494664164E-2"/>
                  <c:y val="-1.3014474675814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07878464344507E-3"/>
                  <c:y val="3.2297237597775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221688390646082E-3"/>
                  <c:y val="1.071048049686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109855618330201E-3"/>
                  <c:y val="4.1098204308619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5109855618330201E-3"/>
                  <c:y val="-5.7911696681479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Hoja2!$E$3:$E$5</c:f>
              <c:strCache>
                <c:ptCount val="3"/>
                <c:pt idx="0">
                  <c:v>VIA LIBRE PARA LA CONVIVENCIA Y EL ENCUENTRO CIUDADANO</c:v>
                </c:pt>
                <c:pt idx="1">
                  <c:v>TODO SE MUEVE Y AVANZA CON ORDEN Y SEGURIDAD</c:v>
                </c:pt>
                <c:pt idx="2">
                  <c:v>MAS Y MEJOR INFRAESTRUCTURA PARA EL DESARROLLO</c:v>
                </c:pt>
              </c:strCache>
            </c:strRef>
          </c:cat>
          <c:val>
            <c:numRef>
              <c:f>Hoja2!$G$3:$G$5</c:f>
              <c:numCache>
                <c:formatCode>0.00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5435392"/>
        <c:axId val="75433856"/>
        <c:axId val="0"/>
      </c:bar3DChart>
      <c:valAx>
        <c:axId val="75433856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one"/>
        <c:crossAx val="75435392"/>
        <c:crosses val="autoZero"/>
        <c:crossBetween val="between"/>
      </c:valAx>
      <c:catAx>
        <c:axId val="7543539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7543385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11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Hoja2!$A$2:$A$4</c:f>
              <c:strCache>
                <c:ptCount val="3"/>
                <c:pt idx="0">
                  <c:v>TABLERO DE CONTROL TURISMO EN EL CUATRIENIO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Hoja2!$B$2:$B$4</c:f>
              <c:numCache>
                <c:formatCode>_(* #,##0.0_);_(* \(#,##0.0\);_(* "-"??_);_(@_)</c:formatCode>
                <c:ptCount val="3"/>
                <c:pt idx="1">
                  <c:v>5.75</c:v>
                </c:pt>
                <c:pt idx="2">
                  <c:v>5.25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</c:spPr>
          <c:explosion val="25"/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Hoja2!$A$14:$A$16</c:f>
              <c:strCache>
                <c:ptCount val="3"/>
                <c:pt idx="0">
                  <c:v>TABLERO DE CONTROL TURISMO 2014</c:v>
                </c:pt>
                <c:pt idx="1">
                  <c:v>Ejecutado </c:v>
                </c:pt>
                <c:pt idx="2">
                  <c:v>Sin ejecutar</c:v>
                </c:pt>
              </c:strCache>
            </c:strRef>
          </c:cat>
          <c:val>
            <c:numRef>
              <c:f>Hoja2!$B$14:$B$16</c:f>
              <c:numCache>
                <c:formatCode>_(* #,##0.0_);_(* \(#,##0.0\);_(* "-"??_);_(@_)</c:formatCode>
                <c:ptCount val="3"/>
                <c:pt idx="1">
                  <c:v>6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141514</xdr:colOff>
      <xdr:row>0</xdr:row>
      <xdr:rowOff>1009650</xdr:rowOff>
    </xdr:to>
    <xdr:pic>
      <xdr:nvPicPr>
        <xdr:cNvPr id="1213" name="3 Imagen" descr="F:\CapturaGo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1339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514350</xdr:colOff>
      <xdr:row>0</xdr:row>
      <xdr:rowOff>0</xdr:rowOff>
    </xdr:from>
    <xdr:to>
      <xdr:col>25</xdr:col>
      <xdr:colOff>1447800</xdr:colOff>
      <xdr:row>0</xdr:row>
      <xdr:rowOff>1009650</xdr:rowOff>
    </xdr:to>
    <xdr:pic>
      <xdr:nvPicPr>
        <xdr:cNvPr id="12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0"/>
          <a:ext cx="43719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</xdr:colOff>
      <xdr:row>16</xdr:row>
      <xdr:rowOff>135618</xdr:rowOff>
    </xdr:from>
    <xdr:to>
      <xdr:col>7</xdr:col>
      <xdr:colOff>454</xdr:colOff>
      <xdr:row>31</xdr:row>
      <xdr:rowOff>21318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18143</xdr:colOff>
      <xdr:row>0</xdr:row>
      <xdr:rowOff>127000</xdr:rowOff>
    </xdr:from>
    <xdr:to>
      <xdr:col>14</xdr:col>
      <xdr:colOff>18143</xdr:colOff>
      <xdr:row>15</xdr:row>
      <xdr:rowOff>12700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907</xdr:colOff>
      <xdr:row>0</xdr:row>
      <xdr:rowOff>135618</xdr:rowOff>
    </xdr:from>
    <xdr:to>
      <xdr:col>7</xdr:col>
      <xdr:colOff>907</xdr:colOff>
      <xdr:row>15</xdr:row>
      <xdr:rowOff>21318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9070</xdr:colOff>
      <xdr:row>16</xdr:row>
      <xdr:rowOff>163286</xdr:rowOff>
    </xdr:from>
    <xdr:to>
      <xdr:col>14</xdr:col>
      <xdr:colOff>9070</xdr:colOff>
      <xdr:row>31</xdr:row>
      <xdr:rowOff>48986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19051</xdr:rowOff>
    </xdr:from>
    <xdr:to>
      <xdr:col>6</xdr:col>
      <xdr:colOff>704850</xdr:colOff>
      <xdr:row>0</xdr:row>
      <xdr:rowOff>990600</xdr:rowOff>
    </xdr:to>
    <xdr:pic>
      <xdr:nvPicPr>
        <xdr:cNvPr id="6" name="3 Imagen" descr="F:\CapturaGo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1"/>
          <a:ext cx="5086349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27</xdr:row>
      <xdr:rowOff>28576</xdr:rowOff>
    </xdr:from>
    <xdr:to>
      <xdr:col>6</xdr:col>
      <xdr:colOff>685800</xdr:colOff>
      <xdr:row>46</xdr:row>
      <xdr:rowOff>123826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6</xdr:col>
      <xdr:colOff>704850</xdr:colOff>
      <xdr:row>23</xdr:row>
      <xdr:rowOff>104775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</xdr:row>
      <xdr:rowOff>114300</xdr:rowOff>
    </xdr:from>
    <xdr:to>
      <xdr:col>13</xdr:col>
      <xdr:colOff>695325</xdr:colOff>
      <xdr:row>23</xdr:row>
      <xdr:rowOff>95250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chbold/Desktop/angie/Agriculypes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fisico PDD"/>
      <sheetName val="Hoja1"/>
      <sheetName val="GRAFICOS"/>
      <sheetName val="Hoja3"/>
      <sheetName val="ANALISIS"/>
      <sheetName val="Hoja2"/>
      <sheetName val="Hoja6"/>
    </sheetNames>
    <sheetDataSet>
      <sheetData sheetId="0">
        <row r="3">
          <cell r="AE3" t="str">
            <v>SECRETARIA DE PLANEACION -FECHA DE CORTE JUNIO 30 DEL 2014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zoomScaleNormal="100" workbookViewId="0">
      <pane ySplit="1" topLeftCell="A11" activePane="bottomLeft" state="frozen"/>
      <selection pane="bottomLeft" activeCell="A15" sqref="A15:A16"/>
    </sheetView>
  </sheetViews>
  <sheetFormatPr baseColWidth="10" defaultColWidth="0" defaultRowHeight="16.5" zeroHeight="1" x14ac:dyDescent="0.3"/>
  <cols>
    <col min="1" max="1" width="16.28515625" style="1" customWidth="1"/>
    <col min="2" max="2" width="13.42578125" style="1" customWidth="1"/>
    <col min="3" max="3" width="20.7109375" style="1" customWidth="1"/>
    <col min="4" max="4" width="15" style="1" customWidth="1"/>
    <col min="5" max="5" width="11.28515625" style="1" hidden="1" customWidth="1"/>
    <col min="6" max="6" width="9.28515625" style="1" customWidth="1"/>
    <col min="7" max="7" width="8.28515625" style="1" customWidth="1"/>
    <col min="8" max="8" width="6.5703125" style="1" customWidth="1"/>
    <col min="9" max="9" width="6.5703125" style="1" hidden="1" customWidth="1"/>
    <col min="10" max="10" width="6.5703125" style="1" customWidth="1"/>
    <col min="11" max="11" width="6.5703125" style="1" hidden="1" customWidth="1"/>
    <col min="12" max="12" width="7.42578125" style="1" customWidth="1"/>
    <col min="13" max="13" width="7.5703125" style="67" customWidth="1"/>
    <col min="14" max="14" width="7.5703125" style="1" hidden="1" customWidth="1"/>
    <col min="15" max="15" width="7.5703125" style="1" customWidth="1"/>
    <col min="16" max="16" width="7.5703125" style="1" hidden="1" customWidth="1"/>
    <col min="17" max="17" width="7.140625" style="1" customWidth="1"/>
    <col min="18" max="18" width="8" style="69" customWidth="1"/>
    <col min="19" max="19" width="5.140625" style="69" hidden="1" customWidth="1"/>
    <col min="20" max="20" width="6.140625" style="1" customWidth="1"/>
    <col min="21" max="21" width="5.140625" style="1" hidden="1" customWidth="1"/>
    <col min="22" max="24" width="5.140625" style="1" customWidth="1"/>
    <col min="25" max="25" width="5.140625" style="1" hidden="1" customWidth="1"/>
    <col min="26" max="26" width="22" style="1" customWidth="1"/>
    <col min="27" max="27" width="15.42578125" style="1" hidden="1" customWidth="1"/>
    <col min="28" max="28" width="11.42578125" style="1" hidden="1" customWidth="1"/>
    <col min="29" max="29" width="45.85546875" style="1" hidden="1" customWidth="1"/>
    <col min="30" max="31" width="0" style="1" hidden="1" customWidth="1"/>
    <col min="32" max="16384" width="11.42578125" style="1" hidden="1"/>
  </cols>
  <sheetData>
    <row r="1" spans="1:31" ht="80.25" customHeight="1" thickBot="1" x14ac:dyDescent="0.35">
      <c r="A1" s="104" t="s">
        <v>3</v>
      </c>
      <c r="B1" s="105"/>
      <c r="C1" s="106"/>
      <c r="D1" s="2"/>
      <c r="E1" s="3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31" ht="17.25" customHeight="1" x14ac:dyDescent="0.3">
      <c r="A2" s="111" t="s">
        <v>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1:31" ht="16.5" customHeight="1" x14ac:dyDescent="0.3">
      <c r="A3" s="107" t="s">
        <v>61</v>
      </c>
      <c r="B3" s="108"/>
      <c r="C3" s="108"/>
      <c r="D3" s="108"/>
      <c r="E3" s="108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C3" s="1" t="str">
        <f>+A3</f>
        <v>SECRETARIA DE PLANEACION -FECHA DE CORTE DICIEMBRE 31 DEL 2014</v>
      </c>
    </row>
    <row r="4" spans="1:31" ht="16.5" customHeight="1" x14ac:dyDescent="0.3">
      <c r="A4" s="107" t="s">
        <v>9</v>
      </c>
      <c r="B4" s="108" t="s">
        <v>10</v>
      </c>
      <c r="C4" s="114" t="s">
        <v>0</v>
      </c>
      <c r="D4" s="114" t="s">
        <v>4</v>
      </c>
      <c r="E4" s="40"/>
      <c r="F4" s="123" t="s">
        <v>5</v>
      </c>
      <c r="G4" s="116" t="s">
        <v>1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8"/>
      <c r="Z4" s="125" t="s">
        <v>2</v>
      </c>
    </row>
    <row r="5" spans="1:31" x14ac:dyDescent="0.3">
      <c r="A5" s="107"/>
      <c r="B5" s="108"/>
      <c r="C5" s="115"/>
      <c r="D5" s="115"/>
      <c r="E5" s="41"/>
      <c r="F5" s="124"/>
      <c r="G5" s="119">
        <v>2012</v>
      </c>
      <c r="H5" s="120"/>
      <c r="I5" s="120"/>
      <c r="J5" s="120"/>
      <c r="K5" s="121"/>
      <c r="L5" s="119">
        <v>2013</v>
      </c>
      <c r="M5" s="120"/>
      <c r="N5" s="120"/>
      <c r="O5" s="120"/>
      <c r="P5" s="121"/>
      <c r="Q5" s="119">
        <v>2014</v>
      </c>
      <c r="R5" s="120"/>
      <c r="S5" s="120"/>
      <c r="T5" s="120"/>
      <c r="U5" s="121"/>
      <c r="V5" s="108">
        <v>2015</v>
      </c>
      <c r="W5" s="108"/>
      <c r="X5" s="108"/>
      <c r="Y5" s="108"/>
      <c r="Z5" s="126"/>
    </row>
    <row r="6" spans="1:31" x14ac:dyDescent="0.3">
      <c r="A6" s="43"/>
      <c r="B6" s="5"/>
      <c r="C6" s="6"/>
      <c r="D6" s="6"/>
      <c r="E6" s="6"/>
      <c r="F6" s="7"/>
      <c r="G6" s="16" t="s">
        <v>6</v>
      </c>
      <c r="H6" s="17" t="s">
        <v>7</v>
      </c>
      <c r="I6" s="17"/>
      <c r="J6" s="17"/>
      <c r="K6" s="17"/>
      <c r="L6" s="16" t="s">
        <v>6</v>
      </c>
      <c r="M6" s="17" t="s">
        <v>7</v>
      </c>
      <c r="N6" s="17"/>
      <c r="O6" s="17"/>
      <c r="P6" s="17"/>
      <c r="Q6" s="16" t="s">
        <v>6</v>
      </c>
      <c r="R6" s="17" t="s">
        <v>7</v>
      </c>
      <c r="S6" s="17"/>
      <c r="T6" s="17"/>
      <c r="U6" s="17"/>
      <c r="V6" s="16" t="s">
        <v>6</v>
      </c>
      <c r="W6" s="17" t="s">
        <v>7</v>
      </c>
      <c r="X6" s="4"/>
      <c r="Y6" s="4"/>
      <c r="Z6" s="44"/>
    </row>
    <row r="7" spans="1:31" ht="62.25" customHeight="1" x14ac:dyDescent="0.3">
      <c r="A7" s="97" t="s">
        <v>37</v>
      </c>
      <c r="B7" s="98" t="s">
        <v>43</v>
      </c>
      <c r="C7" s="14" t="s">
        <v>13</v>
      </c>
      <c r="D7" s="9" t="s">
        <v>19</v>
      </c>
      <c r="E7" s="12" t="s">
        <v>11</v>
      </c>
      <c r="F7" s="10">
        <v>300</v>
      </c>
      <c r="G7" s="10">
        <v>0</v>
      </c>
      <c r="H7" s="10">
        <v>0</v>
      </c>
      <c r="I7" s="31">
        <f>IF(J7="NA",0,1)</f>
        <v>0</v>
      </c>
      <c r="J7" s="18" t="str">
        <f t="shared" ref="J7:J16" si="0">IF(K7="NA","NA",IF(K7&gt;100,100,K7))</f>
        <v>NA</v>
      </c>
      <c r="K7" s="19" t="str">
        <f t="shared" ref="K7:K16" si="1">IF(G7&gt;0,(H7/G7)*100,IF(H7&gt;0,H7*100,"NA"))</f>
        <v>NA</v>
      </c>
      <c r="L7" s="10">
        <v>100</v>
      </c>
      <c r="M7" s="60">
        <v>0</v>
      </c>
      <c r="N7" s="31">
        <f>IF(O7="NA",0,1)</f>
        <v>1</v>
      </c>
      <c r="O7" s="18">
        <f t="shared" ref="O7:O16" si="2">IF(P7="NA","NA",IF(P7&gt;100,100,P7))</f>
        <v>0</v>
      </c>
      <c r="P7" s="19">
        <f t="shared" ref="P7:P16" si="3">IF(L7&gt;0,(M7/L7)*100,IF(M7&gt;0,M7*100,"NA"))</f>
        <v>0</v>
      </c>
      <c r="Q7" s="10">
        <v>100</v>
      </c>
      <c r="R7" s="30">
        <v>0</v>
      </c>
      <c r="S7" s="31">
        <f>IF(T7="NA",0,1)</f>
        <v>1</v>
      </c>
      <c r="T7" s="18">
        <f t="shared" ref="T7:T16" si="4">IF(U7="NA","NA",IF(U7&gt;100,100,U7))</f>
        <v>0</v>
      </c>
      <c r="U7" s="19">
        <f t="shared" ref="U7:U16" si="5">IF(Q7&gt;0,(R7/Q7)*100,IF(R7&gt;0,R7*100,"NA"))</f>
        <v>0</v>
      </c>
      <c r="V7" s="10">
        <v>100</v>
      </c>
      <c r="W7" s="10">
        <v>0</v>
      </c>
      <c r="X7" s="18">
        <f t="shared" ref="X7:X16" si="6">IF(Y7="NA","NA",IF(Y7&gt;100,100,Y7))</f>
        <v>0</v>
      </c>
      <c r="Y7" s="19">
        <f t="shared" ref="Y7:Y16" si="7">IF(V7&gt;0,(W7/V7)*100,IF(W7&gt;0,W7*100,"NA"))</f>
        <v>0</v>
      </c>
      <c r="Z7" s="45">
        <f t="shared" ref="Z7:Z16" si="8">IF(AA7&gt;100,100,AA7)</f>
        <v>0</v>
      </c>
      <c r="AA7" s="20">
        <f t="shared" ref="AA7:AA16" si="9">IF(E7="a",(H7+M7+R7+W7)/F7*100,IF(E7=2015,(W7/F7)*100,IF(E7=2014,(R7/F7)*100,IF(E7=2013,(M7/F7)*100,IF(E7=2012,(H7/F7)*100,0)))))</f>
        <v>0</v>
      </c>
      <c r="AC7" s="1" t="str">
        <f>+A7</f>
        <v>TODO SE MUEVE Y AVANZA CON ORDEN Y SEGURIDAD</v>
      </c>
      <c r="AD7" s="73">
        <f>AVERAGE(Z7:Z11)</f>
        <v>60</v>
      </c>
      <c r="AE7" s="73">
        <f>AVERAGE(T7:T11)</f>
        <v>60</v>
      </c>
    </row>
    <row r="8" spans="1:31" s="27" customFormat="1" ht="48" customHeight="1" x14ac:dyDescent="0.3">
      <c r="A8" s="97"/>
      <c r="B8" s="98"/>
      <c r="C8" s="28" t="s">
        <v>14</v>
      </c>
      <c r="D8" s="24" t="s">
        <v>20</v>
      </c>
      <c r="E8" s="12">
        <v>2013</v>
      </c>
      <c r="F8" s="22">
        <v>6290</v>
      </c>
      <c r="G8" s="29">
        <v>5090</v>
      </c>
      <c r="H8" s="29">
        <f>1606+G8</f>
        <v>6696</v>
      </c>
      <c r="I8" s="31">
        <f t="shared" ref="I8:I17" si="10">IF(J8="NA",0,1)</f>
        <v>1</v>
      </c>
      <c r="J8" s="18">
        <f t="shared" si="0"/>
        <v>100</v>
      </c>
      <c r="K8" s="19">
        <f t="shared" si="1"/>
        <v>131.55206286836935</v>
      </c>
      <c r="L8" s="29">
        <v>5490</v>
      </c>
      <c r="M8" s="61">
        <f>1318+H8</f>
        <v>8014</v>
      </c>
      <c r="N8" s="31">
        <f t="shared" ref="N8:N17" si="11">IF(O8="NA",0,1)</f>
        <v>1</v>
      </c>
      <c r="O8" s="18">
        <f t="shared" si="2"/>
        <v>100</v>
      </c>
      <c r="P8" s="19">
        <f t="shared" si="3"/>
        <v>145.97449908925319</v>
      </c>
      <c r="Q8" s="29">
        <v>5890</v>
      </c>
      <c r="R8" s="70">
        <f>M8+1781</f>
        <v>9795</v>
      </c>
      <c r="S8" s="31">
        <f t="shared" ref="S8:S17" si="12">IF(T8="NA",0,1)</f>
        <v>1</v>
      </c>
      <c r="T8" s="18">
        <f t="shared" si="4"/>
        <v>100</v>
      </c>
      <c r="U8" s="19">
        <f t="shared" si="5"/>
        <v>166.29881154499151</v>
      </c>
      <c r="V8" s="29">
        <v>6290</v>
      </c>
      <c r="W8" s="22">
        <v>0</v>
      </c>
      <c r="X8" s="18">
        <f t="shared" si="6"/>
        <v>0</v>
      </c>
      <c r="Y8" s="19">
        <f t="shared" si="7"/>
        <v>0</v>
      </c>
      <c r="Z8" s="45">
        <f t="shared" si="8"/>
        <v>100</v>
      </c>
      <c r="AA8" s="20">
        <f t="shared" si="9"/>
        <v>127.40858505564387</v>
      </c>
      <c r="AC8" s="27" t="str">
        <f>+A12</f>
        <v>MAS Y MEJOR INFRAESTRUCTURA PARA EL DESARROLLO</v>
      </c>
      <c r="AD8" s="74">
        <f>+AVERAGE(Z12:Z16)</f>
        <v>35</v>
      </c>
      <c r="AE8" s="74">
        <f>AVERAGE(T12:T16)</f>
        <v>40</v>
      </c>
    </row>
    <row r="9" spans="1:31" s="27" customFormat="1" ht="72" customHeight="1" x14ac:dyDescent="0.3">
      <c r="A9" s="97"/>
      <c r="B9" s="98"/>
      <c r="C9" s="28" t="s">
        <v>15</v>
      </c>
      <c r="D9" s="24" t="s">
        <v>21</v>
      </c>
      <c r="E9" s="12">
        <v>2013</v>
      </c>
      <c r="F9" s="22">
        <v>150</v>
      </c>
      <c r="G9" s="22">
        <v>0</v>
      </c>
      <c r="H9" s="22">
        <v>0</v>
      </c>
      <c r="I9" s="31">
        <f t="shared" si="10"/>
        <v>0</v>
      </c>
      <c r="J9" s="18" t="str">
        <f t="shared" si="0"/>
        <v>NA</v>
      </c>
      <c r="K9" s="19" t="str">
        <f t="shared" si="1"/>
        <v>NA</v>
      </c>
      <c r="L9" s="22">
        <v>50</v>
      </c>
      <c r="M9" s="61">
        <v>420</v>
      </c>
      <c r="N9" s="31">
        <f t="shared" si="11"/>
        <v>1</v>
      </c>
      <c r="O9" s="18">
        <f t="shared" si="2"/>
        <v>100</v>
      </c>
      <c r="P9" s="19">
        <f t="shared" si="3"/>
        <v>840</v>
      </c>
      <c r="Q9" s="22">
        <v>100</v>
      </c>
      <c r="R9" s="70">
        <f>M9+295</f>
        <v>715</v>
      </c>
      <c r="S9" s="31">
        <f t="shared" si="12"/>
        <v>1</v>
      </c>
      <c r="T9" s="18">
        <f t="shared" si="4"/>
        <v>100</v>
      </c>
      <c r="U9" s="19">
        <f t="shared" si="5"/>
        <v>715</v>
      </c>
      <c r="V9" s="22">
        <v>150</v>
      </c>
      <c r="W9" s="22">
        <v>0</v>
      </c>
      <c r="X9" s="18">
        <f t="shared" si="6"/>
        <v>0</v>
      </c>
      <c r="Y9" s="19">
        <f t="shared" si="7"/>
        <v>0</v>
      </c>
      <c r="Z9" s="45">
        <f t="shared" si="8"/>
        <v>100</v>
      </c>
      <c r="AA9" s="20">
        <f t="shared" si="9"/>
        <v>280</v>
      </c>
      <c r="AC9" s="27" t="str">
        <f>+A17</f>
        <v>VIA LIBRE PARA LA CONVIVENCIA Y EL ENCUENTRO CIUDADANO</v>
      </c>
      <c r="AD9" s="74">
        <f>+Z17</f>
        <v>100</v>
      </c>
      <c r="AE9" s="74">
        <f>+T17</f>
        <v>100</v>
      </c>
    </row>
    <row r="10" spans="1:31" ht="48.75" customHeight="1" x14ac:dyDescent="0.3">
      <c r="A10" s="97"/>
      <c r="B10" s="98"/>
      <c r="C10" s="14" t="s">
        <v>16</v>
      </c>
      <c r="D10" s="9" t="s">
        <v>22</v>
      </c>
      <c r="E10" s="12" t="s">
        <v>11</v>
      </c>
      <c r="F10" s="10">
        <v>700</v>
      </c>
      <c r="G10" s="10">
        <v>100</v>
      </c>
      <c r="H10" s="22">
        <v>0</v>
      </c>
      <c r="I10" s="31">
        <f t="shared" si="10"/>
        <v>1</v>
      </c>
      <c r="J10" s="18">
        <f t="shared" si="0"/>
        <v>0</v>
      </c>
      <c r="K10" s="19">
        <f t="shared" si="1"/>
        <v>0</v>
      </c>
      <c r="L10" s="10">
        <v>200</v>
      </c>
      <c r="M10" s="60">
        <v>1600</v>
      </c>
      <c r="N10" s="31">
        <f t="shared" si="11"/>
        <v>1</v>
      </c>
      <c r="O10" s="18">
        <f t="shared" si="2"/>
        <v>100</v>
      </c>
      <c r="P10" s="19">
        <f t="shared" si="3"/>
        <v>800</v>
      </c>
      <c r="Q10" s="10">
        <v>200</v>
      </c>
      <c r="R10" s="71">
        <f>M10+5800</f>
        <v>7400</v>
      </c>
      <c r="S10" s="31">
        <f t="shared" si="12"/>
        <v>1</v>
      </c>
      <c r="T10" s="18">
        <f t="shared" si="4"/>
        <v>100</v>
      </c>
      <c r="U10" s="19">
        <f t="shared" si="5"/>
        <v>3700</v>
      </c>
      <c r="V10" s="10">
        <v>200</v>
      </c>
      <c r="W10" s="10">
        <v>0</v>
      </c>
      <c r="X10" s="18">
        <f t="shared" si="6"/>
        <v>0</v>
      </c>
      <c r="Y10" s="19">
        <f t="shared" si="7"/>
        <v>0</v>
      </c>
      <c r="Z10" s="45">
        <f t="shared" si="8"/>
        <v>100</v>
      </c>
      <c r="AA10" s="20">
        <f t="shared" si="9"/>
        <v>1285.7142857142858</v>
      </c>
    </row>
    <row r="11" spans="1:31" ht="74.25" customHeight="1" x14ac:dyDescent="0.3">
      <c r="A11" s="97"/>
      <c r="B11" s="42" t="s">
        <v>12</v>
      </c>
      <c r="C11" s="14" t="s">
        <v>17</v>
      </c>
      <c r="D11" s="9" t="s">
        <v>18</v>
      </c>
      <c r="E11" s="12" t="s">
        <v>11</v>
      </c>
      <c r="F11" s="10">
        <v>2</v>
      </c>
      <c r="G11" s="10">
        <v>0</v>
      </c>
      <c r="H11" s="10">
        <v>0</v>
      </c>
      <c r="I11" s="31">
        <f t="shared" si="10"/>
        <v>0</v>
      </c>
      <c r="J11" s="18" t="str">
        <f t="shared" si="0"/>
        <v>NA</v>
      </c>
      <c r="K11" s="19" t="str">
        <f t="shared" si="1"/>
        <v>NA</v>
      </c>
      <c r="L11" s="10">
        <v>0</v>
      </c>
      <c r="M11" s="60">
        <v>0</v>
      </c>
      <c r="N11" s="31">
        <f t="shared" si="11"/>
        <v>0</v>
      </c>
      <c r="O11" s="18" t="str">
        <f t="shared" si="2"/>
        <v>NA</v>
      </c>
      <c r="P11" s="19" t="str">
        <f t="shared" si="3"/>
        <v>NA</v>
      </c>
      <c r="Q11" s="10">
        <v>2</v>
      </c>
      <c r="R11" s="30">
        <v>0</v>
      </c>
      <c r="S11" s="31">
        <f t="shared" si="12"/>
        <v>1</v>
      </c>
      <c r="T11" s="18">
        <f t="shared" si="4"/>
        <v>0</v>
      </c>
      <c r="U11" s="19">
        <f t="shared" si="5"/>
        <v>0</v>
      </c>
      <c r="V11" s="10">
        <v>0</v>
      </c>
      <c r="W11" s="10">
        <v>0</v>
      </c>
      <c r="X11" s="18" t="str">
        <f t="shared" si="6"/>
        <v>NA</v>
      </c>
      <c r="Y11" s="19" t="str">
        <f t="shared" si="7"/>
        <v>NA</v>
      </c>
      <c r="Z11" s="45">
        <f t="shared" si="8"/>
        <v>0</v>
      </c>
      <c r="AA11" s="20">
        <f t="shared" si="9"/>
        <v>0</v>
      </c>
    </row>
    <row r="12" spans="1:31" ht="50.25" customHeight="1" x14ac:dyDescent="0.3">
      <c r="A12" s="101" t="s">
        <v>23</v>
      </c>
      <c r="B12" s="99" t="s">
        <v>24</v>
      </c>
      <c r="C12" s="8" t="s">
        <v>26</v>
      </c>
      <c r="D12" s="9" t="s">
        <v>31</v>
      </c>
      <c r="E12" s="12" t="s">
        <v>11</v>
      </c>
      <c r="F12" s="10">
        <v>1</v>
      </c>
      <c r="G12" s="10">
        <v>0</v>
      </c>
      <c r="H12" s="10">
        <v>0</v>
      </c>
      <c r="I12" s="31">
        <f t="shared" si="10"/>
        <v>0</v>
      </c>
      <c r="J12" s="18" t="str">
        <f t="shared" si="0"/>
        <v>NA</v>
      </c>
      <c r="K12" s="19" t="str">
        <f t="shared" si="1"/>
        <v>NA</v>
      </c>
      <c r="L12" s="10">
        <v>0</v>
      </c>
      <c r="M12" s="62">
        <v>0</v>
      </c>
      <c r="N12" s="31">
        <f t="shared" si="11"/>
        <v>0</v>
      </c>
      <c r="O12" s="18" t="str">
        <f t="shared" si="2"/>
        <v>NA</v>
      </c>
      <c r="P12" s="19" t="str">
        <f t="shared" si="3"/>
        <v>NA</v>
      </c>
      <c r="Q12" s="10">
        <v>1</v>
      </c>
      <c r="R12" s="30">
        <v>0</v>
      </c>
      <c r="S12" s="31">
        <f t="shared" si="12"/>
        <v>1</v>
      </c>
      <c r="T12" s="18">
        <f t="shared" si="4"/>
        <v>0</v>
      </c>
      <c r="U12" s="19">
        <f t="shared" si="5"/>
        <v>0</v>
      </c>
      <c r="V12" s="11">
        <v>0</v>
      </c>
      <c r="W12" s="10">
        <v>0</v>
      </c>
      <c r="X12" s="18" t="str">
        <f t="shared" si="6"/>
        <v>NA</v>
      </c>
      <c r="Y12" s="19" t="str">
        <f t="shared" si="7"/>
        <v>NA</v>
      </c>
      <c r="Z12" s="45">
        <f t="shared" si="8"/>
        <v>0</v>
      </c>
      <c r="AA12" s="20">
        <f t="shared" si="9"/>
        <v>0</v>
      </c>
    </row>
    <row r="13" spans="1:31" ht="161.25" customHeight="1" x14ac:dyDescent="0.3">
      <c r="A13" s="102"/>
      <c r="B13" s="100"/>
      <c r="C13" s="8" t="s">
        <v>27</v>
      </c>
      <c r="D13" s="9" t="s">
        <v>32</v>
      </c>
      <c r="E13" s="12" t="s">
        <v>11</v>
      </c>
      <c r="F13" s="10">
        <v>2</v>
      </c>
      <c r="G13" s="10">
        <v>0</v>
      </c>
      <c r="H13" s="10">
        <v>0</v>
      </c>
      <c r="I13" s="31">
        <f t="shared" si="10"/>
        <v>0</v>
      </c>
      <c r="J13" s="18" t="str">
        <f t="shared" si="0"/>
        <v>NA</v>
      </c>
      <c r="K13" s="19" t="str">
        <f t="shared" si="1"/>
        <v>NA</v>
      </c>
      <c r="L13" s="10">
        <v>1</v>
      </c>
      <c r="M13" s="62">
        <v>0</v>
      </c>
      <c r="N13" s="31">
        <f t="shared" si="11"/>
        <v>1</v>
      </c>
      <c r="O13" s="18">
        <f t="shared" si="2"/>
        <v>0</v>
      </c>
      <c r="P13" s="19">
        <f t="shared" si="3"/>
        <v>0</v>
      </c>
      <c r="Q13" s="10">
        <v>1</v>
      </c>
      <c r="R13" s="30">
        <v>0</v>
      </c>
      <c r="S13" s="31">
        <f t="shared" si="12"/>
        <v>1</v>
      </c>
      <c r="T13" s="18">
        <f t="shared" si="4"/>
        <v>0</v>
      </c>
      <c r="U13" s="19">
        <f t="shared" si="5"/>
        <v>0</v>
      </c>
      <c r="V13" s="11">
        <v>0</v>
      </c>
      <c r="W13" s="10">
        <v>0</v>
      </c>
      <c r="X13" s="18" t="str">
        <f t="shared" si="6"/>
        <v>NA</v>
      </c>
      <c r="Y13" s="19" t="str">
        <f t="shared" si="7"/>
        <v>NA</v>
      </c>
      <c r="Z13" s="45">
        <f t="shared" si="8"/>
        <v>0</v>
      </c>
      <c r="AA13" s="20">
        <f t="shared" si="9"/>
        <v>0</v>
      </c>
    </row>
    <row r="14" spans="1:31" s="27" customFormat="1" ht="45.75" x14ac:dyDescent="0.3">
      <c r="A14" s="103"/>
      <c r="B14" s="96" t="s">
        <v>25</v>
      </c>
      <c r="C14" s="23" t="s">
        <v>28</v>
      </c>
      <c r="D14" s="24" t="s">
        <v>33</v>
      </c>
      <c r="E14" s="12">
        <v>2013</v>
      </c>
      <c r="F14" s="25" t="s">
        <v>36</v>
      </c>
      <c r="G14" s="25">
        <v>1038.95</v>
      </c>
      <c r="H14" s="29">
        <f>375.8+G14</f>
        <v>1414.75</v>
      </c>
      <c r="I14" s="31">
        <f t="shared" si="10"/>
        <v>1</v>
      </c>
      <c r="J14" s="18">
        <f t="shared" si="0"/>
        <v>100</v>
      </c>
      <c r="K14" s="19">
        <f t="shared" si="1"/>
        <v>136.17113431830211</v>
      </c>
      <c r="L14" s="25">
        <v>1338.95</v>
      </c>
      <c r="M14" s="63">
        <f>1005+L14</f>
        <v>2343.9499999999998</v>
      </c>
      <c r="N14" s="31">
        <f t="shared" si="11"/>
        <v>1</v>
      </c>
      <c r="O14" s="18">
        <f t="shared" si="2"/>
        <v>100</v>
      </c>
      <c r="P14" s="19">
        <f t="shared" si="3"/>
        <v>175.05881474289552</v>
      </c>
      <c r="Q14" s="25">
        <v>1638.95</v>
      </c>
      <c r="R14" s="72">
        <f>M14+883</f>
        <v>3226.95</v>
      </c>
      <c r="S14" s="31">
        <f t="shared" si="12"/>
        <v>1</v>
      </c>
      <c r="T14" s="18">
        <f t="shared" si="4"/>
        <v>100</v>
      </c>
      <c r="U14" s="19">
        <f t="shared" si="5"/>
        <v>196.89130235821713</v>
      </c>
      <c r="V14" s="26">
        <v>2038.95</v>
      </c>
      <c r="W14" s="22">
        <v>0</v>
      </c>
      <c r="X14" s="18">
        <f t="shared" si="6"/>
        <v>0</v>
      </c>
      <c r="Y14" s="19">
        <f t="shared" si="7"/>
        <v>0</v>
      </c>
      <c r="Z14" s="45">
        <f t="shared" si="8"/>
        <v>100</v>
      </c>
      <c r="AA14" s="20">
        <f t="shared" si="9"/>
        <v>114.95867971259716</v>
      </c>
    </row>
    <row r="15" spans="1:31" ht="67.5" x14ac:dyDescent="0.3">
      <c r="A15" s="101" t="s">
        <v>23</v>
      </c>
      <c r="B15" s="99" t="s">
        <v>25</v>
      </c>
      <c r="C15" s="8" t="s">
        <v>29</v>
      </c>
      <c r="D15" s="9" t="s">
        <v>34</v>
      </c>
      <c r="E15" s="12" t="s">
        <v>11</v>
      </c>
      <c r="F15" s="13">
        <v>1</v>
      </c>
      <c r="G15" s="13">
        <v>1</v>
      </c>
      <c r="H15" s="13">
        <v>1</v>
      </c>
      <c r="I15" s="31">
        <f t="shared" si="10"/>
        <v>1</v>
      </c>
      <c r="J15" s="18">
        <f t="shared" si="0"/>
        <v>100</v>
      </c>
      <c r="K15" s="19">
        <f t="shared" si="1"/>
        <v>100</v>
      </c>
      <c r="L15" s="13">
        <v>1</v>
      </c>
      <c r="M15" s="64">
        <v>1</v>
      </c>
      <c r="N15" s="31">
        <f t="shared" si="11"/>
        <v>1</v>
      </c>
      <c r="O15" s="18">
        <f t="shared" si="2"/>
        <v>100</v>
      </c>
      <c r="P15" s="19">
        <f t="shared" si="3"/>
        <v>100</v>
      </c>
      <c r="Q15" s="13">
        <v>1</v>
      </c>
      <c r="R15" s="64">
        <v>1</v>
      </c>
      <c r="S15" s="31">
        <f t="shared" si="12"/>
        <v>1</v>
      </c>
      <c r="T15" s="18">
        <f t="shared" si="4"/>
        <v>100</v>
      </c>
      <c r="U15" s="19">
        <f t="shared" si="5"/>
        <v>100</v>
      </c>
      <c r="V15" s="13">
        <v>1</v>
      </c>
      <c r="W15" s="10">
        <v>0</v>
      </c>
      <c r="X15" s="18">
        <f t="shared" si="6"/>
        <v>0</v>
      </c>
      <c r="Y15" s="19">
        <f t="shared" si="7"/>
        <v>0</v>
      </c>
      <c r="Z15" s="45">
        <f t="shared" si="8"/>
        <v>75</v>
      </c>
      <c r="AA15" s="21">
        <f>IF(E15="a",(H15+M15+R15+W15)/(G15+L15+Q15+V15)*100,IF(E15=2015,(W15/F15)*100,IF(E15=2014,(R15/F15)*100,IF(E15=2013,(M15/F15)*100,IF(E15=2012,(H15/F15)*100,0)))))</f>
        <v>75</v>
      </c>
    </row>
    <row r="16" spans="1:31" ht="51" customHeight="1" x14ac:dyDescent="0.3">
      <c r="A16" s="103"/>
      <c r="B16" s="100"/>
      <c r="C16" s="8" t="s">
        <v>30</v>
      </c>
      <c r="D16" s="9" t="s">
        <v>35</v>
      </c>
      <c r="E16" s="12" t="s">
        <v>11</v>
      </c>
      <c r="F16" s="15">
        <v>1</v>
      </c>
      <c r="G16" s="15">
        <v>0</v>
      </c>
      <c r="H16" s="15">
        <v>0</v>
      </c>
      <c r="I16" s="31">
        <f t="shared" si="10"/>
        <v>0</v>
      </c>
      <c r="J16" s="18" t="str">
        <f t="shared" si="0"/>
        <v>NA</v>
      </c>
      <c r="K16" s="19" t="str">
        <f t="shared" si="1"/>
        <v>NA</v>
      </c>
      <c r="L16" s="15">
        <v>0</v>
      </c>
      <c r="M16" s="65">
        <v>0</v>
      </c>
      <c r="N16" s="31">
        <f t="shared" si="11"/>
        <v>0</v>
      </c>
      <c r="O16" s="18" t="str">
        <f t="shared" si="2"/>
        <v>NA</v>
      </c>
      <c r="P16" s="19" t="str">
        <f t="shared" si="3"/>
        <v>NA</v>
      </c>
      <c r="Q16" s="15">
        <v>1</v>
      </c>
      <c r="R16" s="30">
        <v>0</v>
      </c>
      <c r="S16" s="31">
        <f t="shared" si="12"/>
        <v>1</v>
      </c>
      <c r="T16" s="18">
        <f t="shared" si="4"/>
        <v>0</v>
      </c>
      <c r="U16" s="19">
        <f t="shared" si="5"/>
        <v>0</v>
      </c>
      <c r="V16" s="11">
        <v>0</v>
      </c>
      <c r="W16" s="10">
        <v>0</v>
      </c>
      <c r="X16" s="18" t="str">
        <f t="shared" si="6"/>
        <v>NA</v>
      </c>
      <c r="Y16" s="19" t="str">
        <f t="shared" si="7"/>
        <v>NA</v>
      </c>
      <c r="Z16" s="45">
        <f t="shared" si="8"/>
        <v>0</v>
      </c>
      <c r="AA16" s="20">
        <f t="shared" si="9"/>
        <v>0</v>
      </c>
    </row>
    <row r="17" spans="1:27" s="27" customFormat="1" ht="51.75" thickBot="1" x14ac:dyDescent="0.35">
      <c r="A17" s="46" t="s">
        <v>38</v>
      </c>
      <c r="B17" s="47" t="s">
        <v>39</v>
      </c>
      <c r="C17" s="48" t="s">
        <v>41</v>
      </c>
      <c r="D17" s="49" t="s">
        <v>42</v>
      </c>
      <c r="E17" s="50" t="s">
        <v>40</v>
      </c>
      <c r="F17" s="51">
        <v>300</v>
      </c>
      <c r="G17" s="52">
        <v>0</v>
      </c>
      <c r="H17" s="52">
        <v>3571</v>
      </c>
      <c r="I17" s="53">
        <f t="shared" si="10"/>
        <v>1</v>
      </c>
      <c r="J17" s="54">
        <f t="shared" ref="J17" si="13">IF(K17="NA","NA",IF(K17&gt;100,100,K17))</f>
        <v>100</v>
      </c>
      <c r="K17" s="55">
        <f t="shared" ref="K17" si="14">IF(G17&gt;0,(H17/G17)*100,IF(H17&gt;0,H17*100,"NA"))</f>
        <v>357100</v>
      </c>
      <c r="L17" s="56">
        <v>100</v>
      </c>
      <c r="M17" s="66">
        <v>2934</v>
      </c>
      <c r="N17" s="53">
        <f t="shared" si="11"/>
        <v>1</v>
      </c>
      <c r="O17" s="54">
        <f t="shared" ref="O17" si="15">IF(P17="NA","NA",IF(P17&gt;100,100,P17))</f>
        <v>100</v>
      </c>
      <c r="P17" s="55">
        <f t="shared" ref="P17" si="16">IF(L17&gt;0,(M17/L17)*100,IF(M17&gt;0,M17*100,"NA"))</f>
        <v>2934</v>
      </c>
      <c r="Q17" s="52">
        <v>200</v>
      </c>
      <c r="R17" s="68">
        <v>3254</v>
      </c>
      <c r="S17" s="31">
        <f t="shared" si="12"/>
        <v>1</v>
      </c>
      <c r="T17" s="54">
        <f t="shared" ref="T17" si="17">IF(U17="NA","NA",IF(U17&gt;100,100,U17))</f>
        <v>100</v>
      </c>
      <c r="U17" s="55">
        <f t="shared" ref="U17" si="18">IF(Q17&gt;0,(R17/Q17)*100,IF(R17&gt;0,R17*100,"NA"))</f>
        <v>1627</v>
      </c>
      <c r="V17" s="50">
        <v>300</v>
      </c>
      <c r="W17" s="50">
        <v>0</v>
      </c>
      <c r="X17" s="54">
        <f t="shared" ref="X17" si="19">IF(Y17="NA","NA",IF(Y17&gt;100,100,Y17))</f>
        <v>0</v>
      </c>
      <c r="Y17" s="55">
        <f t="shared" ref="Y17" si="20">IF(V17&gt;0,(W17/V17)*100,IF(W17&gt;0,W17*100,"NA"))</f>
        <v>0</v>
      </c>
      <c r="Z17" s="57">
        <f t="shared" ref="Z17" si="21">IF(AA17&gt;100,100,AA17)</f>
        <v>100</v>
      </c>
      <c r="AA17" s="20">
        <f t="shared" ref="AA17" si="22">IF(E17="a",(H17+M17+R17+W17)/F17*100,IF(E17=2015,(W17/F17)*100,IF(E17=2014,(R17/F17)*100,IF(E17=2013,(M17/F17)*100,IF(E17=2012,(H17/F17)*100,0)))))</f>
        <v>3253</v>
      </c>
    </row>
    <row r="18" spans="1:27" hidden="1" x14ac:dyDescent="0.3"/>
    <row r="19" spans="1:27" hidden="1" x14ac:dyDescent="0.3"/>
    <row r="20" spans="1:27" hidden="1" x14ac:dyDescent="0.3"/>
    <row r="21" spans="1:27" hidden="1" x14ac:dyDescent="0.3"/>
    <row r="22" spans="1:27" hidden="1" x14ac:dyDescent="0.3"/>
    <row r="23" spans="1:27" hidden="1" x14ac:dyDescent="0.3"/>
  </sheetData>
  <mergeCells count="21">
    <mergeCell ref="A1:C1"/>
    <mergeCell ref="A3:Z3"/>
    <mergeCell ref="A2:Z2"/>
    <mergeCell ref="D4:D5"/>
    <mergeCell ref="B4:B5"/>
    <mergeCell ref="G4:Y4"/>
    <mergeCell ref="G5:K5"/>
    <mergeCell ref="L5:P5"/>
    <mergeCell ref="Q5:U5"/>
    <mergeCell ref="V5:Y5"/>
    <mergeCell ref="F1:Z1"/>
    <mergeCell ref="A4:A5"/>
    <mergeCell ref="C4:C5"/>
    <mergeCell ref="F4:F5"/>
    <mergeCell ref="Z4:Z5"/>
    <mergeCell ref="A7:A11"/>
    <mergeCell ref="B7:B10"/>
    <mergeCell ref="B12:B13"/>
    <mergeCell ref="B15:B16"/>
    <mergeCell ref="A12:A14"/>
    <mergeCell ref="A15:A16"/>
  </mergeCells>
  <conditionalFormatting sqref="J7:K17 O7:P17 T7:U17 X7:Y17">
    <cfRule type="containsText" dxfId="16" priority="538" operator="containsText" text="na">
      <formula>NOT(ISERROR(SEARCH("na",J7)))</formula>
    </cfRule>
    <cfRule type="cellIs" dxfId="15" priority="539" operator="greaterThan">
      <formula>89</formula>
    </cfRule>
    <cfRule type="cellIs" dxfId="14" priority="540" operator="between">
      <formula>70</formula>
      <formula>89</formula>
    </cfRule>
    <cfRule type="cellIs" dxfId="13" priority="541" operator="lessThan">
      <formula>70</formula>
    </cfRule>
    <cfRule type="cellIs" dxfId="12" priority="542" operator="lessThan">
      <formula>70</formula>
    </cfRule>
    <cfRule type="cellIs" dxfId="11" priority="543" operator="greaterThan">
      <formula>80</formula>
    </cfRule>
    <cfRule type="cellIs" dxfId="10" priority="544" operator="between">
      <formula>75</formula>
      <formula>75</formula>
    </cfRule>
    <cfRule type="cellIs" dxfId="9" priority="545" operator="between">
      <formula>70</formula>
      <formula>80</formula>
    </cfRule>
    <cfRule type="cellIs" dxfId="8" priority="546" operator="greaterThan">
      <formula>50</formula>
    </cfRule>
    <cfRule type="cellIs" dxfId="7" priority="547" operator="between">
      <formula>70</formula>
      <formula>80</formula>
    </cfRule>
    <cfRule type="cellIs" dxfId="6" priority="548" operator="greaterThan">
      <formula>80</formula>
    </cfRule>
    <cfRule type="cellIs" dxfId="5" priority="549" operator="greaterThan">
      <formula>69</formula>
    </cfRule>
    <cfRule type="cellIs" dxfId="4" priority="550" operator="lessThan">
      <formula>70</formula>
    </cfRule>
  </conditionalFormatting>
  <conditionalFormatting sqref="J7:K17 O7:P17 T7:U17 X7:Y17">
    <cfRule type="containsText" dxfId="3" priority="537" operator="containsText" text="na">
      <formula>NOT(ISERROR(SEARCH("na",J7)))</formula>
    </cfRule>
  </conditionalFormatting>
  <conditionalFormatting sqref="J7:K17 O7:P17 T7:U17 X7:Y17">
    <cfRule type="containsText" dxfId="2" priority="534" operator="containsText" text="na">
      <formula>NOT(ISERROR(SEARCH("na",J7)))</formula>
    </cfRule>
    <cfRule type="cellIs" dxfId="1" priority="535" operator="greaterThan">
      <formula>89</formula>
    </cfRule>
    <cfRule type="containsText" dxfId="0" priority="536" operator="containsText" text="na">
      <formula>NOT(ISERROR(SEARCH("na",J7)))</formula>
    </cfRule>
  </conditionalFormatting>
  <conditionalFormatting sqref="Z7:Z16">
    <cfRule type="iconSet" priority="2415">
      <iconSet>
        <cfvo type="percent" val="0"/>
        <cfvo type="num" val="70"/>
        <cfvo type="num" val="90"/>
      </iconSet>
    </cfRule>
    <cfRule type="iconSet" priority="2416">
      <iconSet>
        <cfvo type="percent" val="0"/>
        <cfvo type="percent" val="70"/>
        <cfvo type="percent" val="90"/>
      </iconSet>
    </cfRule>
    <cfRule type="iconSet" priority="2417">
      <iconSet iconSet="3TrafficLights2">
        <cfvo type="percent" val="0"/>
        <cfvo type="percent" val="33"/>
        <cfvo type="percent" val="67"/>
      </iconSet>
    </cfRule>
  </conditionalFormatting>
  <conditionalFormatting sqref="Z17">
    <cfRule type="iconSet" priority="2693">
      <iconSet>
        <cfvo type="percent" val="0"/>
        <cfvo type="num" val="70"/>
        <cfvo type="num" val="90"/>
      </iconSet>
    </cfRule>
    <cfRule type="iconSet" priority="2694">
      <iconSet>
        <cfvo type="percent" val="0"/>
        <cfvo type="percent" val="70"/>
        <cfvo type="percent" val="90"/>
      </iconSet>
    </cfRule>
    <cfRule type="iconSet" priority="2695">
      <iconSet iconSet="3TrafficLights2">
        <cfvo type="percent" val="0"/>
        <cfvo type="percent" val="33"/>
        <cfvo type="percent" val="67"/>
      </iconSet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14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" sqref="E2:G5"/>
    </sheetView>
  </sheetViews>
  <sheetFormatPr baseColWidth="10" defaultRowHeight="15" x14ac:dyDescent="0.25"/>
  <cols>
    <col min="1" max="1" width="21" bestFit="1" customWidth="1"/>
    <col min="5" max="5" width="59.85546875" bestFit="1" customWidth="1"/>
  </cols>
  <sheetData>
    <row r="1" spans="1:8" ht="15.75" thickBot="1" x14ac:dyDescent="0.3"/>
    <row r="2" spans="1:8" ht="15" customHeight="1" x14ac:dyDescent="0.25">
      <c r="A2" s="131" t="s">
        <v>44</v>
      </c>
      <c r="B2" s="132"/>
      <c r="C2" s="32"/>
      <c r="D2" s="33"/>
      <c r="F2" s="75" t="s">
        <v>50</v>
      </c>
      <c r="G2" s="76">
        <v>2014</v>
      </c>
      <c r="H2" s="34"/>
    </row>
    <row r="3" spans="1:8" x14ac:dyDescent="0.25">
      <c r="A3" s="35" t="s">
        <v>45</v>
      </c>
      <c r="B3" s="59">
        <f>SUM('Avance fisico '!Z7:Z17)/100</f>
        <v>5.75</v>
      </c>
      <c r="C3" s="129">
        <f>17-6</f>
        <v>11</v>
      </c>
      <c r="D3" s="36"/>
      <c r="E3" s="77" t="str">
        <f>+'Avance fisico '!AC9</f>
        <v>VIA LIBRE PARA LA CONVIVENCIA Y EL ENCUENTRO CIUDADANO</v>
      </c>
      <c r="F3" s="78">
        <f>+'Avance fisico '!AD9</f>
        <v>100</v>
      </c>
      <c r="G3" s="78">
        <f>+'Avance fisico '!AE9</f>
        <v>100</v>
      </c>
      <c r="H3" s="36"/>
    </row>
    <row r="4" spans="1:8" ht="15.75" thickBot="1" x14ac:dyDescent="0.3">
      <c r="A4" s="37" t="s">
        <v>46</v>
      </c>
      <c r="B4" s="58">
        <f>+C3-B3</f>
        <v>5.25</v>
      </c>
      <c r="C4" s="130"/>
      <c r="D4" s="36"/>
      <c r="E4" s="77" t="str">
        <f>+'Avance fisico '!AC7</f>
        <v>TODO SE MUEVE Y AVANZA CON ORDEN Y SEGURIDAD</v>
      </c>
      <c r="F4" s="78">
        <f>+'Avance fisico '!AD7</f>
        <v>60</v>
      </c>
      <c r="G4" s="78">
        <f>+'Avance fisico '!AE7</f>
        <v>60</v>
      </c>
      <c r="H4" s="36"/>
    </row>
    <row r="5" spans="1:8" ht="15.75" thickBot="1" x14ac:dyDescent="0.3">
      <c r="E5" s="79" t="str">
        <f>+'Avance fisico '!AC8</f>
        <v>MAS Y MEJOR INFRAESTRUCTURA PARA EL DESARROLLO</v>
      </c>
      <c r="F5" s="80">
        <f>+'Avance fisico '!AD8</f>
        <v>35</v>
      </c>
      <c r="G5" s="80">
        <f>+'Avance fisico '!AE8</f>
        <v>40</v>
      </c>
    </row>
    <row r="6" spans="1:8" ht="15" customHeight="1" x14ac:dyDescent="0.25">
      <c r="A6" s="127" t="s">
        <v>47</v>
      </c>
      <c r="B6" s="128"/>
      <c r="C6" s="38"/>
      <c r="E6" s="83"/>
      <c r="F6" s="84"/>
      <c r="G6" s="84"/>
    </row>
    <row r="7" spans="1:8" x14ac:dyDescent="0.25">
      <c r="A7" s="35" t="s">
        <v>45</v>
      </c>
      <c r="B7" s="59">
        <f>SUM('Avance fisico '!J7:J17)/100</f>
        <v>4</v>
      </c>
      <c r="C7" s="129">
        <f>SUM('Avance fisico '!I7:I17)</f>
        <v>5</v>
      </c>
      <c r="E7" s="81"/>
      <c r="F7" s="82"/>
      <c r="G7" s="82"/>
    </row>
    <row r="8" spans="1:8" ht="15.75" thickBot="1" x14ac:dyDescent="0.3">
      <c r="A8" s="37" t="s">
        <v>46</v>
      </c>
      <c r="B8" s="58">
        <f>+C7-B7</f>
        <v>1</v>
      </c>
      <c r="C8" s="130"/>
      <c r="E8" s="81"/>
      <c r="F8" s="82"/>
      <c r="G8" s="82"/>
    </row>
    <row r="9" spans="1:8" ht="15.75" thickBot="1" x14ac:dyDescent="0.3">
      <c r="E9" s="81"/>
      <c r="F9" s="82"/>
      <c r="G9" s="82"/>
    </row>
    <row r="10" spans="1:8" ht="15" customHeight="1" x14ac:dyDescent="0.25">
      <c r="A10" s="127" t="s">
        <v>48</v>
      </c>
      <c r="B10" s="128"/>
      <c r="C10" s="38"/>
    </row>
    <row r="11" spans="1:8" x14ac:dyDescent="0.25">
      <c r="A11" s="35" t="s">
        <v>45</v>
      </c>
      <c r="B11" s="59">
        <f>SUM('Avance fisico '!O7:O17)/100</f>
        <v>6</v>
      </c>
      <c r="C11" s="129">
        <f>SUM('Avance fisico '!N7:N17)</f>
        <v>8</v>
      </c>
    </row>
    <row r="12" spans="1:8" ht="15.75" thickBot="1" x14ac:dyDescent="0.3">
      <c r="A12" s="37" t="s">
        <v>46</v>
      </c>
      <c r="B12" s="58">
        <f>+C11-B11</f>
        <v>2</v>
      </c>
      <c r="C12" s="130"/>
    </row>
    <row r="13" spans="1:8" ht="15.75" thickBot="1" x14ac:dyDescent="0.3"/>
    <row r="14" spans="1:8" x14ac:dyDescent="0.25">
      <c r="A14" s="127" t="s">
        <v>49</v>
      </c>
      <c r="B14" s="128"/>
      <c r="C14" s="38"/>
    </row>
    <row r="15" spans="1:8" x14ac:dyDescent="0.25">
      <c r="A15" s="35" t="s">
        <v>45</v>
      </c>
      <c r="B15" s="59">
        <f>SUM('Avance fisico '!T7:T17)/100</f>
        <v>6</v>
      </c>
      <c r="C15" s="129">
        <f>SUM('Avance fisico '!S7:S17)</f>
        <v>11</v>
      </c>
    </row>
    <row r="16" spans="1:8" ht="15.75" thickBot="1" x14ac:dyDescent="0.3">
      <c r="A16" s="37" t="s">
        <v>46</v>
      </c>
      <c r="B16" s="58">
        <f>+C15-B15</f>
        <v>5</v>
      </c>
      <c r="C16" s="130"/>
    </row>
  </sheetData>
  <sortState ref="E3:G5">
    <sortCondition descending="1" ref="F3:F5"/>
  </sortState>
  <mergeCells count="8">
    <mergeCell ref="A14:B14"/>
    <mergeCell ref="C15:C16"/>
    <mergeCell ref="C11:C12"/>
    <mergeCell ref="A2:B2"/>
    <mergeCell ref="C3:C4"/>
    <mergeCell ref="A6:B6"/>
    <mergeCell ref="C7:C8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="105" zoomScaleNormal="105" workbookViewId="0">
      <selection activeCell="H21" sqref="H21"/>
    </sheetView>
  </sheetViews>
  <sheetFormatPr baseColWidth="10" defaultRowHeight="15" x14ac:dyDescent="0.25"/>
  <cols>
    <col min="1" max="16384" width="11.42578125" style="39"/>
  </cols>
  <sheetData/>
  <sheetProtection password="C789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6" workbookViewId="0">
      <selection activeCell="A48" sqref="A48"/>
    </sheetView>
  </sheetViews>
  <sheetFormatPr baseColWidth="10" defaultColWidth="0" defaultRowHeight="15" zeroHeight="1" x14ac:dyDescent="0.25"/>
  <cols>
    <col min="1" max="14" width="11" customWidth="1"/>
    <col min="15" max="17" width="11" hidden="1" customWidth="1"/>
    <col min="18" max="16384" width="11.42578125" hidden="1"/>
  </cols>
  <sheetData>
    <row r="1" spans="1:14" ht="79.5" customHeight="1" thickBot="1" x14ac:dyDescent="0.3">
      <c r="A1" s="85"/>
      <c r="B1" s="86"/>
      <c r="C1" s="86"/>
      <c r="D1" s="86"/>
      <c r="E1" s="86"/>
      <c r="F1" s="86"/>
      <c r="G1" s="87"/>
      <c r="H1" s="150" t="s">
        <v>51</v>
      </c>
      <c r="I1" s="151"/>
      <c r="J1" s="151"/>
      <c r="K1" s="151"/>
      <c r="L1" s="151"/>
      <c r="M1" s="151"/>
      <c r="N1" s="152"/>
    </row>
    <row r="2" spans="1:14" x14ac:dyDescent="0.25">
      <c r="A2" s="153" t="s">
        <v>52</v>
      </c>
      <c r="B2" s="154"/>
      <c r="C2" s="154"/>
      <c r="D2" s="154" t="s">
        <v>60</v>
      </c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14" x14ac:dyDescent="0.25">
      <c r="A3" s="156" t="s">
        <v>53</v>
      </c>
      <c r="B3" s="157"/>
      <c r="C3" s="157"/>
      <c r="D3" s="157" t="str">
        <f>+'[1]Avance fisico PDD'!AE3</f>
        <v>SECRETARIA DE PLANEACION -FECHA DE CORTE JUNIO 30 DEL 2014</v>
      </c>
      <c r="E3" s="157"/>
      <c r="F3" s="157"/>
      <c r="G3" s="157"/>
      <c r="H3" s="157"/>
      <c r="I3" s="157"/>
      <c r="J3" s="157"/>
      <c r="K3" s="157"/>
      <c r="L3" s="157"/>
      <c r="M3" s="157"/>
      <c r="N3" s="158"/>
    </row>
    <row r="4" spans="1:14" x14ac:dyDescent="0.25">
      <c r="A4" s="156" t="s">
        <v>54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1:14" x14ac:dyDescent="0.25">
      <c r="A5" s="147" t="s">
        <v>55</v>
      </c>
      <c r="B5" s="148"/>
      <c r="C5" s="148"/>
      <c r="D5" s="148"/>
      <c r="E5" s="148"/>
      <c r="F5" s="148"/>
      <c r="G5" s="148"/>
      <c r="H5" s="147" t="s">
        <v>56</v>
      </c>
      <c r="I5" s="148"/>
      <c r="J5" s="148"/>
      <c r="K5" s="148"/>
      <c r="L5" s="148"/>
      <c r="M5" s="148"/>
      <c r="N5" s="149"/>
    </row>
    <row r="6" spans="1:14" x14ac:dyDescent="0.25">
      <c r="A6" s="137"/>
      <c r="B6" s="138"/>
      <c r="C6" s="138"/>
      <c r="D6" s="138"/>
      <c r="E6" s="138"/>
      <c r="F6" s="138"/>
      <c r="G6" s="139"/>
      <c r="H6" s="146"/>
      <c r="I6" s="138"/>
      <c r="J6" s="138"/>
      <c r="K6" s="138"/>
      <c r="L6" s="138"/>
      <c r="M6" s="138"/>
      <c r="N6" s="162"/>
    </row>
    <row r="7" spans="1:14" x14ac:dyDescent="0.25">
      <c r="A7" s="140"/>
      <c r="B7" s="141"/>
      <c r="C7" s="141"/>
      <c r="D7" s="141"/>
      <c r="E7" s="141"/>
      <c r="F7" s="141"/>
      <c r="G7" s="142"/>
      <c r="H7" s="163"/>
      <c r="I7" s="141"/>
      <c r="J7" s="141"/>
      <c r="K7" s="141"/>
      <c r="L7" s="141"/>
      <c r="M7" s="141"/>
      <c r="N7" s="164"/>
    </row>
    <row r="8" spans="1:14" x14ac:dyDescent="0.25">
      <c r="A8" s="140"/>
      <c r="B8" s="141"/>
      <c r="C8" s="141"/>
      <c r="D8" s="141"/>
      <c r="E8" s="141"/>
      <c r="F8" s="141"/>
      <c r="G8" s="142"/>
      <c r="H8" s="163"/>
      <c r="I8" s="141"/>
      <c r="J8" s="141"/>
      <c r="K8" s="141"/>
      <c r="L8" s="141"/>
      <c r="M8" s="141"/>
      <c r="N8" s="164"/>
    </row>
    <row r="9" spans="1:14" x14ac:dyDescent="0.25">
      <c r="A9" s="140"/>
      <c r="B9" s="141"/>
      <c r="C9" s="141"/>
      <c r="D9" s="141"/>
      <c r="E9" s="141"/>
      <c r="F9" s="141"/>
      <c r="G9" s="142"/>
      <c r="H9" s="163"/>
      <c r="I9" s="141"/>
      <c r="J9" s="141"/>
      <c r="K9" s="141"/>
      <c r="L9" s="141"/>
      <c r="M9" s="141"/>
      <c r="N9" s="164"/>
    </row>
    <row r="10" spans="1:14" x14ac:dyDescent="0.25">
      <c r="A10" s="140"/>
      <c r="B10" s="141"/>
      <c r="C10" s="141"/>
      <c r="D10" s="141"/>
      <c r="E10" s="141"/>
      <c r="F10" s="141"/>
      <c r="G10" s="142"/>
      <c r="H10" s="163"/>
      <c r="I10" s="141"/>
      <c r="J10" s="141"/>
      <c r="K10" s="141"/>
      <c r="L10" s="141"/>
      <c r="M10" s="141"/>
      <c r="N10" s="164"/>
    </row>
    <row r="11" spans="1:14" x14ac:dyDescent="0.25">
      <c r="A11" s="140"/>
      <c r="B11" s="141"/>
      <c r="C11" s="141"/>
      <c r="D11" s="141"/>
      <c r="E11" s="141"/>
      <c r="F11" s="141"/>
      <c r="G11" s="142"/>
      <c r="H11" s="163"/>
      <c r="I11" s="141"/>
      <c r="J11" s="141"/>
      <c r="K11" s="141"/>
      <c r="L11" s="141"/>
      <c r="M11" s="141"/>
      <c r="N11" s="164"/>
    </row>
    <row r="12" spans="1:14" x14ac:dyDescent="0.25">
      <c r="A12" s="140"/>
      <c r="B12" s="141"/>
      <c r="C12" s="141"/>
      <c r="D12" s="141"/>
      <c r="E12" s="141"/>
      <c r="F12" s="141"/>
      <c r="G12" s="142"/>
      <c r="H12" s="163"/>
      <c r="I12" s="141"/>
      <c r="J12" s="141"/>
      <c r="K12" s="141"/>
      <c r="L12" s="141"/>
      <c r="M12" s="141"/>
      <c r="N12" s="164"/>
    </row>
    <row r="13" spans="1:14" x14ac:dyDescent="0.25">
      <c r="A13" s="140"/>
      <c r="B13" s="141"/>
      <c r="C13" s="141"/>
      <c r="D13" s="141"/>
      <c r="E13" s="141"/>
      <c r="F13" s="141"/>
      <c r="G13" s="142"/>
      <c r="H13" s="163"/>
      <c r="I13" s="141"/>
      <c r="J13" s="141"/>
      <c r="K13" s="141"/>
      <c r="L13" s="141"/>
      <c r="M13" s="141"/>
      <c r="N13" s="164"/>
    </row>
    <row r="14" spans="1:14" x14ac:dyDescent="0.25">
      <c r="A14" s="140"/>
      <c r="B14" s="141"/>
      <c r="C14" s="141"/>
      <c r="D14" s="141"/>
      <c r="E14" s="141"/>
      <c r="F14" s="141"/>
      <c r="G14" s="142"/>
      <c r="H14" s="163"/>
      <c r="I14" s="141"/>
      <c r="J14" s="141"/>
      <c r="K14" s="141"/>
      <c r="L14" s="141"/>
      <c r="M14" s="141"/>
      <c r="N14" s="164"/>
    </row>
    <row r="15" spans="1:14" x14ac:dyDescent="0.25">
      <c r="A15" s="140"/>
      <c r="B15" s="141"/>
      <c r="C15" s="141"/>
      <c r="D15" s="141"/>
      <c r="E15" s="141"/>
      <c r="F15" s="141"/>
      <c r="G15" s="142"/>
      <c r="H15" s="163"/>
      <c r="I15" s="141"/>
      <c r="J15" s="141"/>
      <c r="K15" s="141"/>
      <c r="L15" s="141"/>
      <c r="M15" s="141"/>
      <c r="N15" s="164"/>
    </row>
    <row r="16" spans="1:14" x14ac:dyDescent="0.25">
      <c r="A16" s="140"/>
      <c r="B16" s="141"/>
      <c r="C16" s="141"/>
      <c r="D16" s="141"/>
      <c r="E16" s="141"/>
      <c r="F16" s="141"/>
      <c r="G16" s="142"/>
      <c r="H16" s="163"/>
      <c r="I16" s="141"/>
      <c r="J16" s="141"/>
      <c r="K16" s="141"/>
      <c r="L16" s="141"/>
      <c r="M16" s="141"/>
      <c r="N16" s="164"/>
    </row>
    <row r="17" spans="1:14" x14ac:dyDescent="0.25">
      <c r="A17" s="140"/>
      <c r="B17" s="141"/>
      <c r="C17" s="141"/>
      <c r="D17" s="141"/>
      <c r="E17" s="141"/>
      <c r="F17" s="141"/>
      <c r="G17" s="142"/>
      <c r="H17" s="163"/>
      <c r="I17" s="141"/>
      <c r="J17" s="141"/>
      <c r="K17" s="141"/>
      <c r="L17" s="141"/>
      <c r="M17" s="141"/>
      <c r="N17" s="164"/>
    </row>
    <row r="18" spans="1:14" x14ac:dyDescent="0.25">
      <c r="A18" s="140"/>
      <c r="B18" s="141"/>
      <c r="C18" s="141"/>
      <c r="D18" s="141"/>
      <c r="E18" s="141"/>
      <c r="F18" s="141"/>
      <c r="G18" s="142"/>
      <c r="H18" s="163"/>
      <c r="I18" s="141"/>
      <c r="J18" s="141"/>
      <c r="K18" s="141"/>
      <c r="L18" s="141"/>
      <c r="M18" s="141"/>
      <c r="N18" s="164"/>
    </row>
    <row r="19" spans="1:14" x14ac:dyDescent="0.25">
      <c r="A19" s="140"/>
      <c r="B19" s="141"/>
      <c r="C19" s="141"/>
      <c r="D19" s="141"/>
      <c r="E19" s="141"/>
      <c r="F19" s="141"/>
      <c r="G19" s="142"/>
      <c r="H19" s="163"/>
      <c r="I19" s="141"/>
      <c r="J19" s="141"/>
      <c r="K19" s="141"/>
      <c r="L19" s="141"/>
      <c r="M19" s="141"/>
      <c r="N19" s="164"/>
    </row>
    <row r="20" spans="1:14" x14ac:dyDescent="0.25">
      <c r="A20" s="140"/>
      <c r="B20" s="141"/>
      <c r="C20" s="141"/>
      <c r="D20" s="141"/>
      <c r="E20" s="141"/>
      <c r="F20" s="141"/>
      <c r="G20" s="142"/>
      <c r="H20" s="163"/>
      <c r="I20" s="141"/>
      <c r="J20" s="141"/>
      <c r="K20" s="141"/>
      <c r="L20" s="141"/>
      <c r="M20" s="141"/>
      <c r="N20" s="164"/>
    </row>
    <row r="21" spans="1:14" x14ac:dyDescent="0.25">
      <c r="A21" s="140"/>
      <c r="B21" s="141"/>
      <c r="C21" s="141"/>
      <c r="D21" s="141"/>
      <c r="E21" s="141"/>
      <c r="F21" s="141"/>
      <c r="G21" s="142"/>
      <c r="H21" s="163"/>
      <c r="I21" s="141"/>
      <c r="J21" s="141"/>
      <c r="K21" s="141"/>
      <c r="L21" s="141"/>
      <c r="M21" s="141"/>
      <c r="N21" s="164"/>
    </row>
    <row r="22" spans="1:14" x14ac:dyDescent="0.25">
      <c r="A22" s="140"/>
      <c r="B22" s="141"/>
      <c r="C22" s="141"/>
      <c r="D22" s="141"/>
      <c r="E22" s="141"/>
      <c r="F22" s="141"/>
      <c r="G22" s="142"/>
      <c r="H22" s="163"/>
      <c r="I22" s="141"/>
      <c r="J22" s="141"/>
      <c r="K22" s="141"/>
      <c r="L22" s="141"/>
      <c r="M22" s="141"/>
      <c r="N22" s="164"/>
    </row>
    <row r="23" spans="1:14" x14ac:dyDescent="0.25">
      <c r="A23" s="140"/>
      <c r="B23" s="141"/>
      <c r="C23" s="141"/>
      <c r="D23" s="141"/>
      <c r="E23" s="141"/>
      <c r="F23" s="141"/>
      <c r="G23" s="142"/>
      <c r="H23" s="163"/>
      <c r="I23" s="141"/>
      <c r="J23" s="141"/>
      <c r="K23" s="141"/>
      <c r="L23" s="141"/>
      <c r="M23" s="141"/>
      <c r="N23" s="164"/>
    </row>
    <row r="24" spans="1:14" x14ac:dyDescent="0.25">
      <c r="A24" s="140"/>
      <c r="B24" s="141"/>
      <c r="C24" s="141"/>
      <c r="D24" s="141"/>
      <c r="E24" s="141"/>
      <c r="F24" s="141"/>
      <c r="G24" s="142"/>
      <c r="H24" s="163"/>
      <c r="I24" s="141"/>
      <c r="J24" s="141"/>
      <c r="K24" s="141"/>
      <c r="L24" s="141"/>
      <c r="M24" s="141"/>
      <c r="N24" s="164"/>
    </row>
    <row r="25" spans="1:14" x14ac:dyDescent="0.25">
      <c r="A25" s="159"/>
      <c r="B25" s="160"/>
      <c r="C25" s="160"/>
      <c r="D25" s="160"/>
      <c r="E25" s="160"/>
      <c r="F25" s="160"/>
      <c r="G25" s="161"/>
      <c r="H25" s="165"/>
      <c r="I25" s="160"/>
      <c r="J25" s="160"/>
      <c r="K25" s="160"/>
      <c r="L25" s="160"/>
      <c r="M25" s="160"/>
      <c r="N25" s="166"/>
    </row>
    <row r="26" spans="1:14" x14ac:dyDescent="0.25">
      <c r="A26" s="156" t="s">
        <v>57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8"/>
    </row>
    <row r="27" spans="1:14" x14ac:dyDescent="0.25">
      <c r="A27" s="147" t="s">
        <v>58</v>
      </c>
      <c r="B27" s="148"/>
      <c r="C27" s="148"/>
      <c r="D27" s="148"/>
      <c r="E27" s="148"/>
      <c r="F27" s="148"/>
      <c r="G27" s="148"/>
      <c r="H27" s="148" t="s">
        <v>59</v>
      </c>
      <c r="I27" s="148"/>
      <c r="J27" s="148"/>
      <c r="K27" s="148"/>
      <c r="L27" s="148"/>
      <c r="M27" s="148"/>
      <c r="N27" s="149"/>
    </row>
    <row r="28" spans="1:14" ht="15" customHeight="1" x14ac:dyDescent="0.25">
      <c r="A28" s="137"/>
      <c r="B28" s="138"/>
      <c r="C28" s="138"/>
      <c r="D28" s="138"/>
      <c r="E28" s="138"/>
      <c r="F28" s="138"/>
      <c r="G28" s="139"/>
      <c r="H28" s="146"/>
      <c r="I28" s="138"/>
      <c r="J28" s="138"/>
      <c r="K28" s="138"/>
      <c r="L28" s="138"/>
      <c r="M28" s="88" t="s">
        <v>50</v>
      </c>
      <c r="N28" s="89">
        <v>2014</v>
      </c>
    </row>
    <row r="29" spans="1:14" ht="16.5" x14ac:dyDescent="0.25">
      <c r="A29" s="140"/>
      <c r="B29" s="141"/>
      <c r="C29" s="141"/>
      <c r="D29" s="141"/>
      <c r="E29" s="141"/>
      <c r="F29" s="141"/>
      <c r="G29" s="142"/>
      <c r="H29" s="133" t="str">
        <f>+Hoja2!E3</f>
        <v>VIA LIBRE PARA LA CONVIVENCIA Y EL ENCUENTRO CIUDADANO</v>
      </c>
      <c r="I29" s="134"/>
      <c r="J29" s="134"/>
      <c r="K29" s="134"/>
      <c r="L29" s="134"/>
      <c r="M29" s="90">
        <f>+Hoja2!F3</f>
        <v>100</v>
      </c>
      <c r="N29" s="91">
        <f>+Hoja2!G3</f>
        <v>100</v>
      </c>
    </row>
    <row r="30" spans="1:14" ht="16.5" x14ac:dyDescent="0.25">
      <c r="A30" s="140"/>
      <c r="B30" s="141"/>
      <c r="C30" s="141"/>
      <c r="D30" s="141"/>
      <c r="E30" s="141"/>
      <c r="F30" s="141"/>
      <c r="G30" s="142"/>
      <c r="H30" s="133" t="str">
        <f>+Hoja2!E4</f>
        <v>TODO SE MUEVE Y AVANZA CON ORDEN Y SEGURIDAD</v>
      </c>
      <c r="I30" s="134"/>
      <c r="J30" s="134"/>
      <c r="K30" s="134"/>
      <c r="L30" s="134"/>
      <c r="M30" s="90">
        <f>+Hoja2!F4</f>
        <v>60</v>
      </c>
      <c r="N30" s="91">
        <f>+Hoja2!G4</f>
        <v>60</v>
      </c>
    </row>
    <row r="31" spans="1:14" ht="16.5" x14ac:dyDescent="0.25">
      <c r="A31" s="140"/>
      <c r="B31" s="141"/>
      <c r="C31" s="141"/>
      <c r="D31" s="141"/>
      <c r="E31" s="141"/>
      <c r="F31" s="141"/>
      <c r="G31" s="142"/>
      <c r="H31" s="133" t="str">
        <f>+Hoja2!E5</f>
        <v>MAS Y MEJOR INFRAESTRUCTURA PARA EL DESARROLLO</v>
      </c>
      <c r="I31" s="134"/>
      <c r="J31" s="134"/>
      <c r="K31" s="134"/>
      <c r="L31" s="134"/>
      <c r="M31" s="90">
        <f>+Hoja2!F5</f>
        <v>35</v>
      </c>
      <c r="N31" s="91">
        <f>+Hoja2!G5</f>
        <v>40</v>
      </c>
    </row>
    <row r="32" spans="1:14" ht="16.5" x14ac:dyDescent="0.25">
      <c r="A32" s="140"/>
      <c r="B32" s="141"/>
      <c r="C32" s="141"/>
      <c r="D32" s="141"/>
      <c r="E32" s="141"/>
      <c r="F32" s="141"/>
      <c r="G32" s="142"/>
      <c r="H32" s="133"/>
      <c r="I32" s="134"/>
      <c r="J32" s="134"/>
      <c r="K32" s="134"/>
      <c r="L32" s="134"/>
      <c r="M32" s="90"/>
      <c r="N32" s="91"/>
    </row>
    <row r="33" spans="1:14" ht="16.5" x14ac:dyDescent="0.25">
      <c r="A33" s="140"/>
      <c r="B33" s="141"/>
      <c r="C33" s="141"/>
      <c r="D33" s="141"/>
      <c r="E33" s="141"/>
      <c r="F33" s="141"/>
      <c r="G33" s="142"/>
      <c r="H33" s="133"/>
      <c r="I33" s="134"/>
      <c r="J33" s="134"/>
      <c r="K33" s="134"/>
      <c r="L33" s="134"/>
      <c r="M33" s="90"/>
      <c r="N33" s="91"/>
    </row>
    <row r="34" spans="1:14" ht="16.5" x14ac:dyDescent="0.25">
      <c r="A34" s="140"/>
      <c r="B34" s="141"/>
      <c r="C34" s="141"/>
      <c r="D34" s="141"/>
      <c r="E34" s="141"/>
      <c r="F34" s="141"/>
      <c r="G34" s="142"/>
      <c r="H34" s="133"/>
      <c r="I34" s="134"/>
      <c r="J34" s="134"/>
      <c r="K34" s="134"/>
      <c r="L34" s="134"/>
      <c r="M34" s="90"/>
      <c r="N34" s="91"/>
    </row>
    <row r="35" spans="1:14" ht="16.5" x14ac:dyDescent="0.25">
      <c r="A35" s="140"/>
      <c r="B35" s="141"/>
      <c r="C35" s="141"/>
      <c r="D35" s="141"/>
      <c r="E35" s="141"/>
      <c r="F35" s="141"/>
      <c r="G35" s="142"/>
      <c r="H35" s="133"/>
      <c r="I35" s="134"/>
      <c r="J35" s="134"/>
      <c r="K35" s="134"/>
      <c r="L35" s="134"/>
      <c r="M35" s="90"/>
      <c r="N35" s="91"/>
    </row>
    <row r="36" spans="1:14" x14ac:dyDescent="0.25">
      <c r="A36" s="140"/>
      <c r="B36" s="141"/>
      <c r="C36" s="141"/>
      <c r="D36" s="141"/>
      <c r="E36" s="141"/>
      <c r="F36" s="141"/>
      <c r="G36" s="142"/>
      <c r="H36" s="133"/>
      <c r="I36" s="134"/>
      <c r="J36" s="134"/>
      <c r="K36" s="134"/>
      <c r="L36" s="134"/>
      <c r="M36" s="92"/>
      <c r="N36" s="93"/>
    </row>
    <row r="37" spans="1:14" x14ac:dyDescent="0.25">
      <c r="A37" s="140"/>
      <c r="B37" s="141"/>
      <c r="C37" s="141"/>
      <c r="D37" s="141"/>
      <c r="E37" s="141"/>
      <c r="F37" s="141"/>
      <c r="G37" s="142"/>
      <c r="H37" s="133"/>
      <c r="I37" s="134"/>
      <c r="J37" s="134"/>
      <c r="K37" s="134"/>
      <c r="L37" s="134"/>
      <c r="M37" s="92"/>
      <c r="N37" s="93"/>
    </row>
    <row r="38" spans="1:14" x14ac:dyDescent="0.25">
      <c r="A38" s="140"/>
      <c r="B38" s="141"/>
      <c r="C38" s="141"/>
      <c r="D38" s="141"/>
      <c r="E38" s="141"/>
      <c r="F38" s="141"/>
      <c r="G38" s="142"/>
      <c r="H38" s="133"/>
      <c r="I38" s="134"/>
      <c r="J38" s="134"/>
      <c r="K38" s="134"/>
      <c r="L38" s="134"/>
      <c r="M38" s="92"/>
      <c r="N38" s="93"/>
    </row>
    <row r="39" spans="1:14" x14ac:dyDescent="0.25">
      <c r="A39" s="140"/>
      <c r="B39" s="141"/>
      <c r="C39" s="141"/>
      <c r="D39" s="141"/>
      <c r="E39" s="141"/>
      <c r="F39" s="141"/>
      <c r="G39" s="142"/>
      <c r="H39" s="133"/>
      <c r="I39" s="134"/>
      <c r="J39" s="134"/>
      <c r="K39" s="134"/>
      <c r="L39" s="134"/>
      <c r="M39" s="92"/>
      <c r="N39" s="93"/>
    </row>
    <row r="40" spans="1:14" x14ac:dyDescent="0.25">
      <c r="A40" s="140"/>
      <c r="B40" s="141"/>
      <c r="C40" s="141"/>
      <c r="D40" s="141"/>
      <c r="E40" s="141"/>
      <c r="F40" s="141"/>
      <c r="G40" s="142"/>
      <c r="H40" s="133"/>
      <c r="I40" s="134"/>
      <c r="J40" s="134"/>
      <c r="K40" s="134"/>
      <c r="L40" s="134"/>
      <c r="M40" s="92"/>
      <c r="N40" s="93"/>
    </row>
    <row r="41" spans="1:14" x14ac:dyDescent="0.25">
      <c r="A41" s="140"/>
      <c r="B41" s="141"/>
      <c r="C41" s="141"/>
      <c r="D41" s="141"/>
      <c r="E41" s="141"/>
      <c r="F41" s="141"/>
      <c r="G41" s="142"/>
      <c r="H41" s="133"/>
      <c r="I41" s="134"/>
      <c r="J41" s="134"/>
      <c r="K41" s="134"/>
      <c r="L41" s="134"/>
      <c r="M41" s="92"/>
      <c r="N41" s="93"/>
    </row>
    <row r="42" spans="1:14" x14ac:dyDescent="0.25">
      <c r="A42" s="140"/>
      <c r="B42" s="141"/>
      <c r="C42" s="141"/>
      <c r="D42" s="141"/>
      <c r="E42" s="141"/>
      <c r="F42" s="141"/>
      <c r="G42" s="142"/>
      <c r="H42" s="133"/>
      <c r="I42" s="134"/>
      <c r="J42" s="134"/>
      <c r="K42" s="134"/>
      <c r="L42" s="134"/>
      <c r="M42" s="92"/>
      <c r="N42" s="93"/>
    </row>
    <row r="43" spans="1:14" x14ac:dyDescent="0.25">
      <c r="A43" s="140"/>
      <c r="B43" s="141"/>
      <c r="C43" s="141"/>
      <c r="D43" s="141"/>
      <c r="E43" s="141"/>
      <c r="F43" s="141"/>
      <c r="G43" s="142"/>
      <c r="H43" s="133"/>
      <c r="I43" s="134"/>
      <c r="J43" s="134"/>
      <c r="K43" s="134"/>
      <c r="L43" s="134"/>
      <c r="M43" s="92"/>
      <c r="N43" s="93"/>
    </row>
    <row r="44" spans="1:14" x14ac:dyDescent="0.25">
      <c r="A44" s="140"/>
      <c r="B44" s="141"/>
      <c r="C44" s="141"/>
      <c r="D44" s="141"/>
      <c r="E44" s="141"/>
      <c r="F44" s="141"/>
      <c r="G44" s="142"/>
      <c r="H44" s="133"/>
      <c r="I44" s="134"/>
      <c r="J44" s="134"/>
      <c r="K44" s="134"/>
      <c r="L44" s="134"/>
      <c r="M44" s="92"/>
      <c r="N44" s="93"/>
    </row>
    <row r="45" spans="1:14" x14ac:dyDescent="0.25">
      <c r="A45" s="140"/>
      <c r="B45" s="141"/>
      <c r="C45" s="141"/>
      <c r="D45" s="141"/>
      <c r="E45" s="141"/>
      <c r="F45" s="141"/>
      <c r="G45" s="142"/>
      <c r="H45" s="133"/>
      <c r="I45" s="134"/>
      <c r="J45" s="134"/>
      <c r="K45" s="134"/>
      <c r="L45" s="134"/>
      <c r="M45" s="92"/>
      <c r="N45" s="93"/>
    </row>
    <row r="46" spans="1:14" x14ac:dyDescent="0.25">
      <c r="A46" s="140"/>
      <c r="B46" s="141"/>
      <c r="C46" s="141"/>
      <c r="D46" s="141"/>
      <c r="E46" s="141"/>
      <c r="F46" s="141"/>
      <c r="G46" s="142"/>
      <c r="H46" s="133"/>
      <c r="I46" s="134"/>
      <c r="J46" s="134"/>
      <c r="K46" s="134"/>
      <c r="L46" s="134"/>
      <c r="M46" s="92"/>
      <c r="N46" s="93"/>
    </row>
    <row r="47" spans="1:14" ht="15.75" thickBot="1" x14ac:dyDescent="0.3">
      <c r="A47" s="143"/>
      <c r="B47" s="144"/>
      <c r="C47" s="144"/>
      <c r="D47" s="144"/>
      <c r="E47" s="144"/>
      <c r="F47" s="144"/>
      <c r="G47" s="145"/>
      <c r="H47" s="135"/>
      <c r="I47" s="136"/>
      <c r="J47" s="136"/>
      <c r="K47" s="136"/>
      <c r="L47" s="136"/>
      <c r="M47" s="94"/>
      <c r="N47" s="95"/>
    </row>
  </sheetData>
  <sheetProtection password="C789" sheet="1" objects="1" scenarios="1"/>
  <mergeCells count="34">
    <mergeCell ref="A27:G27"/>
    <mergeCell ref="H27:N27"/>
    <mergeCell ref="H1:N1"/>
    <mergeCell ref="A2:C2"/>
    <mergeCell ref="D2:N2"/>
    <mergeCell ref="A3:C3"/>
    <mergeCell ref="D3:N3"/>
    <mergeCell ref="A4:N4"/>
    <mergeCell ref="A5:G5"/>
    <mergeCell ref="H5:N5"/>
    <mergeCell ref="A6:G25"/>
    <mergeCell ref="H6:N25"/>
    <mergeCell ref="A26:N26"/>
    <mergeCell ref="H42:L42"/>
    <mergeCell ref="A28:G47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3:L43"/>
    <mergeCell ref="H44:L44"/>
    <mergeCell ref="H45:L45"/>
    <mergeCell ref="H46:L46"/>
    <mergeCell ref="H47:L47"/>
  </mergeCells>
  <conditionalFormatting sqref="N29:N35">
    <cfRule type="iconSet" priority="4">
      <iconSet>
        <cfvo type="percent" val="0"/>
        <cfvo type="num" val="70"/>
        <cfvo type="num" val="90"/>
      </iconSet>
    </cfRule>
    <cfRule type="iconSet" priority="5">
      <iconSet>
        <cfvo type="percent" val="0"/>
        <cfvo type="percent" val="70"/>
        <cfvo type="percent" val="90"/>
      </iconSet>
    </cfRule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M29:M35">
    <cfRule type="iconSet" priority="1">
      <iconSet>
        <cfvo type="percent" val="0"/>
        <cfvo type="num" val="70"/>
        <cfvo type="num" val="90"/>
      </iconSet>
    </cfRule>
    <cfRule type="iconSet" priority="2">
      <iconSet>
        <cfvo type="percent" val="0"/>
        <cfvo type="percent" val="70"/>
        <cfvo type="percent" val="90"/>
      </iconSet>
    </cfRule>
    <cfRule type="iconSet" priority="3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Avance fisico </vt:lpstr>
      <vt:lpstr>Hoja2</vt:lpstr>
      <vt:lpstr>Hoja1</vt:lpstr>
      <vt:lpstr>Hoja3</vt:lpstr>
      <vt:lpstr>'Avance fisico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GIGLIOLA CORPUS</cp:lastModifiedBy>
  <cp:lastPrinted>2015-01-13T15:20:22Z</cp:lastPrinted>
  <dcterms:created xsi:type="dcterms:W3CDTF">2012-02-10T14:33:52Z</dcterms:created>
  <dcterms:modified xsi:type="dcterms:W3CDTF">2015-01-13T15:23:32Z</dcterms:modified>
</cp:coreProperties>
</file>